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<sst xmlns="http://schemas.openxmlformats.org/spreadsheetml/2006/main" count="395" uniqueCount="240">
  <si>
    <t>Dossier</t>
  </si>
  <si>
    <t>Date</t>
  </si>
  <si>
    <t>Phase</t>
  </si>
  <si>
    <t>Indice</t>
  </si>
  <si>
    <t>MAITRE D'OUVRAGE
RECTORAT DE STRASBOURG
6 rue de la Toussaint
67000 STRASBOURG</t>
  </si>
  <si>
    <t>ECONOMISTE DE LA CONSTRUCTION : 
    CF Moe
    21 rue de la Corneille
    68000 Colmar
    Mél : cfmoe@cfmoe.fr</t>
  </si>
  <si>
    <t>BE FLUIDES ELECTRICITE : 
    INOTEC
    7F Rue Montgolfier
    68127 SAINTE CROIX EN PLAINE
    Tél : 03 89 71 56 46
    Mél : info@inotec68.fr</t>
  </si>
  <si>
    <t>ARCHITECTE : 
    Archi Sweet
    9 impasse de la valériane
    68150 Ribeauvillé
    Tél : 06.16.39.25.38
    Mél : archisweet@orange.fr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</si>
  <si>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</si>
  <si>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</si>
  <si>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</si>
  <si>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</si>
  <si>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</si>
  <si>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</si>
  <si>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</si>
  <si>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</si>
  <si>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</si>
  <si>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</si>
  <si>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</si>
  <si>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</si>
  <si>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</si>
  <si>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</si>
  <si>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</si>
  <si>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</si>
  <si>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</si>
  <si>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</si>
  <si>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</si>
  <si>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</si>
  <si>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</si>
  <si>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</si>
  <si>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</si>
  <si>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</si>
  <si>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</si>
  <si>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</si>
  <si>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</si>
  <si>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</si>
  <si>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</si>
  <si>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</si>
  <si>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n°05</t>
  </si>
  <si>
    <t>MENUISERIES INTERIEURES - MEMUISERIE EXTERIEURE - STORE SCREEN</t>
  </si>
  <si>
    <t>3.&amp;</t>
  </si>
  <si>
    <t>05.4</t>
  </si>
  <si>
    <t>BLOCS-PORTES A DEGRE COUPE-FEU</t>
  </si>
  <si>
    <t>05.4.1</t>
  </si>
  <si>
    <t>Composition des blocs-portes - Portes</t>
  </si>
  <si>
    <t>05.4.1.1</t>
  </si>
  <si>
    <t>COUPE-FEU 1/2 HEURE ( pose sur huisserie existante métal)</t>
  </si>
  <si>
    <t>5.T</t>
  </si>
  <si>
    <t>05.4.1.1.1</t>
  </si>
  <si>
    <t>Pose sur  huisserie Métal existante Porte coupe-feu 1/2 heure à huisserie bois, finition STRATIFIEE,, largeur 700 x 2040 hauteur, 1 vantail.</t>
  </si>
  <si>
    <t>9.T</t>
  </si>
  <si>
    <t>9.L</t>
  </si>
  <si>
    <t xml:space="preserve">Localisation : </t>
  </si>
  <si>
    <t>archives - repro - ménage</t>
  </si>
  <si>
    <t>9.M.Z</t>
  </si>
  <si>
    <t>9.&amp;</t>
  </si>
  <si>
    <t>5.&amp;</t>
  </si>
  <si>
    <t>05.4.1.2</t>
  </si>
  <si>
    <t>PORTES PF 1/2 HEURE ( pose sur huisserie existante métal)</t>
  </si>
  <si>
    <t>05.4.1.2.1</t>
  </si>
  <si>
    <t>Pose sur  huisserie Métal existante - Porte pare flamme 1/2 heure , finition STRATIFIEE  largeur 850 x 2000 hauteur, 1 vantail.</t>
  </si>
  <si>
    <t>Localisation : bureaux  - salle de réunions</t>
  </si>
  <si>
    <t>05.4.1.2.2</t>
  </si>
  <si>
    <t xml:space="preserve">Porte pare flamme 1/2 heure, finition STRATIFIEE largeur 700 x 2000 hauteur, 1 vantail. </t>
  </si>
  <si>
    <t>Localisation : tisanerie</t>
  </si>
  <si>
    <t>05.4.1.3</t>
  </si>
  <si>
    <t xml:space="preserve">BLOCS-PORTES PF 1/2 HEURE </t>
  </si>
  <si>
    <t>05.4.1.3.1</t>
  </si>
  <si>
    <t>Porte pare flamme 1/2 heure à huisserie bois, VITREE cadre finition à peindre , largeur 700 x 2000 hauteur, 1 vantail VITREE avec vitrophanie</t>
  </si>
  <si>
    <t>Localisation : Entretien PRO</t>
  </si>
  <si>
    <t>05.4.1.3.2</t>
  </si>
  <si>
    <t>Porte pare flamme 1/2 heure à huisserie bois, finition STRATIFIEE, largeur 800 x 2000 hauteur, 1 vantail. Décomdamnation extérieure et Molette</t>
  </si>
  <si>
    <t>Localisation : sas wc</t>
  </si>
  <si>
    <t>05.4.1.3.3</t>
  </si>
  <si>
    <t>Porte pare flamme 1/2 heure à huisserie bois, finition STRATIFIEE, largeur 900 x 2000 hauteur, 1 vantail. Décomdamnation extérieure et Molette</t>
  </si>
  <si>
    <t xml:space="preserve">Localisation : wc 1 </t>
  </si>
  <si>
    <t>4.&amp;</t>
  </si>
  <si>
    <t>Total H.T. :</t>
  </si>
  <si>
    <t>Total T.V.A. (20%) :</t>
  </si>
  <si>
    <t>Total T.T.C. :</t>
  </si>
  <si>
    <t>05.5</t>
  </si>
  <si>
    <t>PORTES COURANTES DE DISTRIBUTION</t>
  </si>
  <si>
    <t>3.T</t>
  </si>
  <si>
    <t>05.5.1</t>
  </si>
  <si>
    <t>Structure des vantaux</t>
  </si>
  <si>
    <t>05.5.1.1</t>
  </si>
  <si>
    <t>PORTES FINITION STRATIFIEE :</t>
  </si>
  <si>
    <t>05.5.1.1.1</t>
  </si>
  <si>
    <t>Ame alvéolaire</t>
  </si>
  <si>
    <t>05.5.1.1.1.1</t>
  </si>
  <si>
    <t>Fibre STRATIFIEE , âme alvéolaire, largeur 800 x 2000 hauteur, 1 vantail.</t>
  </si>
  <si>
    <t>Localisation : wc2</t>
  </si>
  <si>
    <t>05.5.1.1.1.2</t>
  </si>
  <si>
    <t>Loquet devérouillable extérieur</t>
  </si>
  <si>
    <t>Unité</t>
  </si>
  <si>
    <t>Localisation : WC</t>
  </si>
  <si>
    <t>6.&amp;</t>
  </si>
  <si>
    <t>05.6</t>
  </si>
  <si>
    <t>DIVERS</t>
  </si>
  <si>
    <t>05.6.1</t>
  </si>
  <si>
    <t>Trappe de gaine technique 30/30</t>
  </si>
  <si>
    <t>Localisation : provision</t>
  </si>
  <si>
    <t>05.6.2</t>
  </si>
  <si>
    <t>Porte de placard TGBT 0.60/2.65</t>
  </si>
  <si>
    <t>Localisation : HALL d'attente</t>
  </si>
  <si>
    <t>05.6.3</t>
  </si>
  <si>
    <t>Fourniture et Pose de gâche électrique raccordement  lot elec</t>
  </si>
  <si>
    <t>ENS</t>
  </si>
  <si>
    <t xml:space="preserve">Localisation : porte palier R+2 </t>
  </si>
  <si>
    <t>05.6.4</t>
  </si>
  <si>
    <t>Organigramme de clé</t>
  </si>
  <si>
    <t>05.6.5</t>
  </si>
  <si>
    <t xml:space="preserve">Asservissement de la porte coupe-feu existante Asservissement de la porte coupe-feu existante </t>
  </si>
  <si>
    <t>Localisation : installation de ventouse permettant le maintient des portes ouvertes raccordement et câblage au lot  électrique</t>
  </si>
  <si>
    <t xml:space="preserve">DGT </t>
  </si>
  <si>
    <t>05.7</t>
  </si>
  <si>
    <t>MENUISERIE EXTERIEURE ACCES POMPIER</t>
  </si>
  <si>
    <t>05.7.1</t>
  </si>
  <si>
    <t>Modification de manoeuvre d'ouvrant sur fenêtres existantes : installation de manœuvres déportées en lieu et place des poignées existantes</t>
  </si>
  <si>
    <t>Localisation : bureau 2.5 - 2.6 et 2.13</t>
  </si>
  <si>
    <t>05.7.2</t>
  </si>
  <si>
    <t>Marquage Accès pompier extérieur  sur façade</t>
  </si>
  <si>
    <t>05.7.3</t>
  </si>
  <si>
    <t>Réalisation des mortaises dans les ouvrants existants et pose des entrées d'air ( fourniture au lot CVC)</t>
  </si>
  <si>
    <t>Localisation : Bureaux - tisanerie - repro - archives - entretien pro - hall d'attente</t>
  </si>
  <si>
    <t>05.8</t>
  </si>
  <si>
    <t>SIGNALISATION - EXTINCTEUR</t>
  </si>
  <si>
    <t>05.8.1</t>
  </si>
  <si>
    <t>Extincteur</t>
  </si>
  <si>
    <t>05.8.2</t>
  </si>
  <si>
    <t>Plan d’Évacuation et d’intervention</t>
  </si>
  <si>
    <t>05.8.3</t>
  </si>
  <si>
    <t>Signalisation des locaux</t>
  </si>
  <si>
    <t>Localisation : Tous les locaux - WC - portes donnant sur les communs</t>
  </si>
  <si>
    <t>05.9</t>
  </si>
  <si>
    <t>STORE SCREEN EXTERIEUR</t>
  </si>
  <si>
    <t>05.9.1</t>
  </si>
  <si>
    <t>Stores Screen extérieurs de type VERTICOFFRE store SOLTIS ou équivalent</t>
  </si>
  <si>
    <t>05.9.1.1</t>
  </si>
  <si>
    <t>1.14 x 1.54</t>
  </si>
  <si>
    <t>Localisation : salle de réunion - pole pedag 1 -2 -3 - platef.académique - PIAL1 -2 -3 - AESH admin - IEN - Secrétariat</t>
  </si>
  <si>
    <t>05.10</t>
  </si>
  <si>
    <t>PSE</t>
  </si>
  <si>
    <t>05.10.1</t>
  </si>
  <si>
    <t>PSE 10 - Motorisation radio des Stores ( hors alimentation et raccordement au lot électricité) MENUISERIES INTERIEURES - MEMUISERIE EXTERIEURE - STORE SCREEN (Option 10 - motorisations des stores)</t>
  </si>
  <si>
    <t xml:space="preserve"> Option</t>
  </si>
  <si>
    <t>10 - motorisations des stores_13458</t>
  </si>
  <si>
    <t>05.10.2</t>
  </si>
  <si>
    <t>PSE 10 - Percement de l'extérieur vers l 'intérieur pour le passage du câble d'alim du moteur, et raccordement électrique intérieure du moteur sur attente laissée par le lot électricité MENUISERIES INTERIEURES - MEMUISERIE EXTERIEURE - STORE SCREEN (Option 10 - motorisations des stores)</t>
  </si>
  <si>
    <t>10 - motorisations des stores_13073</t>
  </si>
  <si>
    <t>RECAPITULATIF
Lot n°05 MENUISERIES INTERIEURES - MEMUISERIE EXTERIEURE - STORE SCREEN</t>
  </si>
  <si>
    <t>RECAPITULATIF DES CHAPITRES</t>
  </si>
  <si>
    <t>05.4 - BLOCS-PORTES A DEGRE COUPE-FEU</t>
  </si>
  <si>
    <t>- 05.4.1 - Composition des blocs-portes - Portes</t>
  </si>
  <si>
    <t>05.5 - PORTES COURANTES DE DISTRIBUTION</t>
  </si>
  <si>
    <t>- 05.5.1 - Structure des vantaux</t>
  </si>
  <si>
    <t>05.6 - DIVERS</t>
  </si>
  <si>
    <t>05.7 - MENUISERIE EXTERIEURE ACCES POMPIER</t>
  </si>
  <si>
    <t>05.8 - SIGNALISATION - EXTINCTEUR</t>
  </si>
  <si>
    <t>05.9 - STORE SCREEN EXTERIEUR</t>
  </si>
  <si>
    <t>05.10 - PSE</t>
  </si>
  <si>
    <t>Total du lot MENUISERIES INTERIEURES - MEMUISERIE EXTERIEURE - STORE SCREEN</t>
  </si>
  <si>
    <t xml:space="preserve">Soit en toutes lettres TTC : </t>
  </si>
  <si>
    <t>RECAPITULATIF OPTION</t>
  </si>
  <si>
    <t xml:space="preserve"> Option 10 - motorisations des stores</t>
  </si>
  <si>
    <t xml:space="preserve"> 	 PSE 10 - Motorisation radio des Stores ( hors alimentation et raccordement au lot électricité) MENUISERIES INTERIEURES - MEMUISERIE EXTERIEURE - STORE SCREEN</t>
  </si>
  <si>
    <t>10 - motorisations des stores</t>
  </si>
  <si>
    <t xml:space="preserve"> 	 PSE 10 - Percement de l'extérieur vers l 'intérieur pour le passage du câble d'alim du moteur, et raccordement électrique intérieure du moteur sur attente laissée par le lot électricité MENUISERIES INTERIEURES - MEMUISERIE EXTERIEURE - STORE SCREEN</t>
  </si>
  <si>
    <t>Sous-total Option 10 - motorisations des stores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</si>
  <si>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</si>
  <si>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</si>
  <si>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</si>
  <si>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</si>
  <si>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</si>
  <si>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</si>
  <si>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</si>
  <si>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</si>
  <si>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</si>
  <si>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</si>
  <si>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</si>
  <si>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</si>
  <si>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</si>
  <si>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</si>
  <si>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</si>
  <si>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</si>
  <si>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</si>
  <si>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</si>
  <si>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</si>
  <si>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</si>
  <si>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</si>
  <si>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</si>
  <si>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</si>
  <si>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</si>
  <si>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</si>
  <si>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</si>
  <si>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</si>
  <si>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</si>
  <si>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</si>
  <si>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</si>
  <si>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</si>
  <si>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</si>
  <si>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</si>
  <si>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</si>
  <si>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</si>
  <si>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Implantation de services académiques dans les locaux de l'INSPE COLMAR</t>
  </si>
  <si>
    <t>01 - 2024</t>
  </si>
  <si>
    <t>22/07/2025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</si>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</sst>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8" formatCode="#,##0.0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8" formatCode="#,##0.000"/>
    <numFmt numFmtId="167" formatCode="#,##0.00\ [$€];[Red]-#,##0.00\ [$€]"/>
    <numFmt numFmtId="167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top" wrapText="1"/>
    </xf>
    <xf numFmtId="164" fontId="11" fillId="0" borderId="6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6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7" fontId="9" fillId="0" borderId="8" xfId="0" applyNumberFormat="1" applyFont="1" applyBorder="1" applyAlignment="1">
      <alignment horizontal="right" vertical="top" wrapText="1"/>
    </xf>
    <xf numFmtId="167" fontId="9" fillId="0" borderId="9" xfId="0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168" fontId="11" fillId="0" borderId="6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indent="1" wrapText="1"/>
    </xf>
    <xf numFmtId="167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9" fillId="0" borderId="18" xfId="0" applyFont="1" applyBorder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7" fontId="6" fillId="0" borderId="0" xfId="0" applyNumberFormat="1" applyFont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6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1</xdr:row>
      <xdr:rowOff>42863</xdr:rowOff>
    </xdr:from>
    <xdr:to>
      <xdr:col>6</xdr:col>
      <xdr:colOff>532313</xdr:colOff>
      <xdr:row>9</xdr:row>
      <xdr:rowOff>75899</xdr:rowOff>
    </xdr:to>
    <xdr:pic>
      <xdr:nvPicPr>
        <xdr:cNvPr id="2" name="Picture 1" descr="{dcd87335-f14b-40ab-8846-39ec3362b3b0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157163"/>
          <a:ext cx="1080000" cy="94743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78</xdr:row>
      <xdr:rowOff>23813</xdr:rowOff>
    </xdr:from>
    <xdr:to>
      <xdr:col>1</xdr:col>
      <xdr:colOff>641350</xdr:colOff>
      <xdr:row>82</xdr:row>
      <xdr:rowOff>95817</xdr:rowOff>
    </xdr:to>
    <xdr:pic>
      <xdr:nvPicPr>
        <xdr:cNvPr id="3" name="Picture 2" descr="{ba7d1c58-e00b-42e0-b533-8b4fc2305728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939213"/>
          <a:ext cx="603250" cy="52920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95250</xdr:rowOff>
    </xdr:from>
    <xdr:to>
      <xdr:col>1</xdr:col>
      <xdr:colOff>636587</xdr:colOff>
      <xdr:row>67</xdr:row>
      <xdr:rowOff>13955</xdr:rowOff>
    </xdr:to>
    <xdr:pic>
      <xdr:nvPicPr>
        <xdr:cNvPr id="4" name="Picture 3" descr="{6b69eefc-6042-4364-be4e-3f03a3deba4c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7524750"/>
          <a:ext cx="603250" cy="147305"/>
        </a:xfrm>
        <a:prstGeom prst="rect">
          <a:avLst/>
        </a:prstGeom>
      </xdr:spPr>
    </xdr:pic>
    <xdr:clientData/>
  </xdr:twoCellAnchor>
  <xdr:twoCellAnchor>
    <xdr:from>
      <xdr:col>4</xdr:col>
      <xdr:colOff>71438</xdr:colOff>
      <xdr:row>69</xdr:row>
      <xdr:rowOff>42863</xdr:rowOff>
    </xdr:from>
    <xdr:to>
      <xdr:col>7</xdr:col>
      <xdr:colOff>900113</xdr:colOff>
      <xdr:row>75</xdr:row>
      <xdr:rowOff>71438</xdr:rowOff>
    </xdr:to>
    <xdr:sp macro="" textlink="Paramètres!C3">
      <xdr:nvSpPr>
        <xdr:cNvPr id="5" name="TextBox 4"/>
        <xdr:cNvSpPr txBox="1"/>
      </xdr:nvSpPr>
      <xdr:spPr>
        <a:xfrm>
          <a:off x="2995613" y="7929563"/>
          <a:ext cx="3476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fld id="{B8ADDEFE-BF52-4FD4-8C5D-6B85EF6FF707}" type="TxLink">
            <a:rPr lang="en-US" sz="1400" b="1">
              <a:latin typeface="Arial"/>
              <a:cs typeface="Arial"/>
            </a:rPr>
            <a:t/>
          </a:fld>
          <a:endParaRPr lang="en-US" sz="1400" b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" customHeight="1">
      <c r="B1" s="1"/>
      <c r="C1" s="2"/>
      <c r="D1" s="3"/>
      <c r="E1" s="3"/>
      <c r="F1" s="3"/>
      <c r="G1" s="3"/>
      <c r="H1" s="3"/>
      <c r="I1" s="4"/>
    </row>
    <row r="2" spans="2:9" ht="9.0" customHeight="1">
      <c r="B2" s="5"/>
      <c r="C2" s="6"/>
      <c r="D2" s="7"/>
      <c r="E2" s="7"/>
      <c r="F2" s="7"/>
      <c r="G2" s="7"/>
      <c r="H2" s="7"/>
      <c r="I2" s="8"/>
    </row>
    <row r="3" spans="2:9" ht="9.0" customHeight="1">
      <c r="B3" s="5"/>
      <c r="C3" s="6"/>
      <c r="D3" s="7"/>
      <c r="E3" s="7"/>
      <c r="F3" s="7"/>
      <c r="G3" s="7"/>
      <c r="H3" s="7"/>
      <c r="I3" s="8"/>
    </row>
    <row r="4" spans="2:9" ht="9.0" customHeight="1">
      <c r="B4" s="5"/>
      <c r="C4" s="6"/>
      <c r="D4" s="7"/>
      <c r="E4" s="7"/>
      <c r="F4" s="7"/>
      <c r="G4" s="7"/>
      <c r="H4" s="7"/>
      <c r="I4" s="8"/>
    </row>
    <row r="5" spans="2:9" ht="9.0" customHeight="1">
      <c r="B5" s="5"/>
      <c r="C5" s="6"/>
      <c r="D5" s="7"/>
      <c r="E5" s="7"/>
      <c r="F5" s="7"/>
      <c r="G5" s="7"/>
      <c r="H5" s="7"/>
      <c r="I5" s="8"/>
    </row>
    <row r="6" spans="2:9" ht="9.0" customHeight="1">
      <c r="B6" s="5"/>
      <c r="C6" s="6"/>
      <c r="D6" s="7"/>
      <c r="E6" s="7"/>
      <c r="F6" s="7"/>
      <c r="G6" s="7"/>
      <c r="H6" s="7"/>
      <c r="I6" s="8"/>
    </row>
    <row r="7" spans="2:9" ht="9.0" customHeight="1">
      <c r="B7" s="5"/>
      <c r="C7" s="6"/>
      <c r="D7" s="7"/>
      <c r="E7" s="7"/>
      <c r="F7" s="7"/>
      <c r="G7" s="7"/>
      <c r="H7" s="7"/>
      <c r="I7" s="8"/>
    </row>
    <row r="8" spans="2:9" ht="9.0" customHeight="1">
      <c r="B8" s="5"/>
      <c r="C8" s="6"/>
      <c r="D8" s="7"/>
      <c r="E8" s="7"/>
      <c r="F8" s="7"/>
      <c r="G8" s="7"/>
      <c r="H8" s="7"/>
      <c r="I8" s="8"/>
    </row>
    <row r="9" spans="2:9" ht="9.0" customHeight="1">
      <c r="B9" s="5"/>
      <c r="C9" s="6"/>
      <c r="D9" s="7"/>
      <c r="E9" s="7"/>
      <c r="F9" s="7"/>
      <c r="G9" s="7"/>
      <c r="H9" s="7"/>
      <c r="I9" s="8"/>
    </row>
    <row r="10" spans="2:9" ht="9.0" customHeight="1">
      <c r="B10" s="5"/>
      <c r="C10" s="6"/>
      <c r="D10" s="7"/>
      <c r="E10" s="7"/>
      <c r="F10" s="7"/>
      <c r="G10" s="7"/>
      <c r="H10" s="7"/>
      <c r="I10" s="8"/>
    </row>
    <row r="11" spans="2:9" ht="9.0" customHeight="1">
      <c r="B11" s="5"/>
      <c r="C11" s="6"/>
      <c r="D11" s="7"/>
      <c r="E11" s="9">
        <f>IF('Paramètres'!C5&lt;&gt;"",'Paramètres'!C5,"")</f>
        <v>0</v>
      </c>
      <c r="F11" s="9"/>
      <c r="G11" s="9"/>
      <c r="H11" s="9"/>
      <c r="I11" s="8"/>
    </row>
    <row r="12" spans="2:9" ht="9.0" customHeight="1">
      <c r="B12" s="5"/>
      <c r="C12" s="6"/>
      <c r="D12" s="7"/>
      <c r="E12" s="9"/>
      <c r="F12" s="9"/>
      <c r="G12" s="9"/>
      <c r="H12" s="9"/>
      <c r="I12" s="8"/>
    </row>
    <row r="13" spans="2:9" ht="9.0" customHeight="1">
      <c r="B13" s="5"/>
      <c r="C13" s="6"/>
      <c r="D13" s="7"/>
      <c r="E13" s="9"/>
      <c r="F13" s="9"/>
      <c r="G13" s="9"/>
      <c r="H13" s="9"/>
      <c r="I13" s="8"/>
    </row>
    <row r="14" spans="2:9" ht="9.0" customHeight="1">
      <c r="B14" s="5"/>
      <c r="C14" s="6"/>
      <c r="D14" s="7"/>
      <c r="E14" s="9"/>
      <c r="F14" s="9"/>
      <c r="G14" s="9"/>
      <c r="H14" s="9"/>
      <c r="I14" s="8"/>
    </row>
    <row r="15" spans="2:9" ht="9.0" customHeight="1">
      <c r="B15" s="5"/>
      <c r="C15" s="6"/>
      <c r="D15" s="7"/>
      <c r="E15" s="9"/>
      <c r="F15" s="9"/>
      <c r="G15" s="9"/>
      <c r="H15" s="9"/>
      <c r="I15" s="8"/>
    </row>
    <row r="16" spans="2:9" ht="9.0" customHeight="1">
      <c r="B16" s="5"/>
      <c r="C16" s="6"/>
      <c r="D16" s="7"/>
      <c r="E16" s="9"/>
      <c r="F16" s="9"/>
      <c r="G16" s="9"/>
      <c r="H16" s="9"/>
      <c r="I16" s="8"/>
    </row>
    <row r="17" spans="2:9" ht="9.0" customHeight="1">
      <c r="B17" s="5"/>
      <c r="C17" s="6"/>
      <c r="D17" s="7"/>
      <c r="E17" s="9"/>
      <c r="F17" s="9"/>
      <c r="G17" s="9"/>
      <c r="H17" s="9"/>
      <c r="I17" s="8"/>
    </row>
    <row r="18" spans="2:9" ht="9.0" customHeight="1">
      <c r="B18" s="5"/>
      <c r="C18" s="6"/>
      <c r="D18" s="7"/>
      <c r="E18" s="9"/>
      <c r="F18" s="9"/>
      <c r="G18" s="9"/>
      <c r="H18" s="9"/>
      <c r="I18" s="8"/>
    </row>
    <row r="19" spans="2:9" ht="9.0" customHeight="1">
      <c r="B19" s="5"/>
      <c r="C19" s="6"/>
      <c r="D19" s="7"/>
      <c r="E19" s="9"/>
      <c r="F19" s="9"/>
      <c r="G19" s="9"/>
      <c r="H19" s="9"/>
      <c r="I19" s="8"/>
    </row>
    <row r="20" spans="2:9" ht="9.0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>0</v>
      </c>
      <c r="F20" s="9"/>
      <c r="G20" s="9"/>
      <c r="H20" s="9"/>
      <c r="I20" s="8"/>
    </row>
    <row r="21" spans="2:9" ht="9.0" customHeight="1">
      <c r="B21" s="5"/>
      <c r="C21" s="6"/>
      <c r="D21" s="7"/>
      <c r="E21" s="9"/>
      <c r="F21" s="9"/>
      <c r="G21" s="9"/>
      <c r="H21" s="9"/>
      <c r="I21" s="8"/>
    </row>
    <row r="22" spans="2:9" ht="9.0" customHeight="1">
      <c r="B22" s="5"/>
      <c r="C22" s="6"/>
      <c r="D22" s="7"/>
      <c r="E22" s="9"/>
      <c r="F22" s="9"/>
      <c r="G22" s="9"/>
      <c r="H22" s="9"/>
      <c r="I22" s="8"/>
    </row>
    <row r="23" spans="2:9" ht="9.0" customHeight="1">
      <c r="B23" s="5"/>
      <c r="C23" s="6"/>
      <c r="D23" s="7"/>
      <c r="E23" s="9"/>
      <c r="F23" s="9"/>
      <c r="G23" s="9"/>
      <c r="H23" s="9"/>
      <c r="I23" s="8"/>
    </row>
    <row r="24" spans="2:9" ht="9.0" customHeight="1">
      <c r="B24" s="5"/>
      <c r="C24" s="6"/>
      <c r="D24" s="7"/>
      <c r="E24" s="9"/>
      <c r="F24" s="9"/>
      <c r="G24" s="9"/>
      <c r="H24" s="9"/>
      <c r="I24" s="8"/>
    </row>
    <row r="25" spans="2:9" ht="9.0" customHeight="1">
      <c r="B25" s="5"/>
      <c r="C25" s="6"/>
      <c r="D25" s="7"/>
      <c r="E25" s="9"/>
      <c r="F25" s="9"/>
      <c r="G25" s="9"/>
      <c r="H25" s="9"/>
      <c r="I25" s="8"/>
    </row>
    <row r="26" spans="2:9" ht="9.0" customHeight="1">
      <c r="B26" s="5"/>
      <c r="C26" s="6"/>
      <c r="D26" s="7"/>
      <c r="E26" s="9"/>
      <c r="F26" s="9"/>
      <c r="G26" s="9"/>
      <c r="H26" s="9"/>
      <c r="I26" s="8"/>
    </row>
    <row r="27" spans="2:9" ht="9.0" customHeight="1">
      <c r="B27" s="5"/>
      <c r="C27" s="6"/>
      <c r="D27" s="7"/>
      <c r="E27" s="9"/>
      <c r="F27" s="9"/>
      <c r="G27" s="9"/>
      <c r="H27" s="9"/>
      <c r="I27" s="8"/>
    </row>
    <row r="28" spans="2:9" ht="9.0" customHeight="1">
      <c r="B28" s="5"/>
      <c r="C28" s="6"/>
      <c r="D28" s="7"/>
      <c r="E28" s="7"/>
      <c r="F28" s="7"/>
      <c r="G28" s="7"/>
      <c r="H28" s="7"/>
      <c r="I28" s="8"/>
    </row>
    <row r="29" spans="2:9" ht="9.0" customHeight="1">
      <c r="B29" s="5"/>
      <c r="C29" s="6"/>
      <c r="D29" s="7"/>
      <c r="E29" s="7"/>
      <c r="F29" s="7"/>
      <c r="G29" s="7"/>
      <c r="H29" s="7"/>
      <c r="I29" s="8"/>
    </row>
    <row r="30" spans="2:9" ht="9.0" customHeight="1">
      <c r="B30" s="5"/>
      <c r="C30" s="6"/>
      <c r="D30" s="7"/>
      <c r="E30" s="7"/>
      <c r="F30" s="7"/>
      <c r="G30" s="7"/>
      <c r="H30" s="7"/>
      <c r="I30" s="8"/>
    </row>
    <row r="31" spans="2:9" ht="9.0" customHeight="1">
      <c r="B31" s="5"/>
      <c r="C31" s="6"/>
      <c r="D31" s="7"/>
      <c r="E31" s="7"/>
      <c r="F31" s="7"/>
      <c r="G31" s="7"/>
      <c r="H31" s="7"/>
      <c r="I31" s="8"/>
    </row>
    <row r="32" spans="2:9" ht="9.0" customHeight="1">
      <c r="B32" s="5"/>
      <c r="C32" s="6"/>
      <c r="D32" s="7"/>
      <c r="E32" s="7"/>
      <c r="F32" s="7"/>
      <c r="G32" s="7"/>
      <c r="H32" s="7"/>
      <c r="I32" s="8"/>
    </row>
    <row r="33" spans="2:9" ht="9.0" customHeight="1">
      <c r="B33" s="5"/>
      <c r="C33" s="6"/>
      <c r="D33" s="7"/>
      <c r="E33" s="7"/>
      <c r="F33" s="7"/>
      <c r="G33" s="7"/>
      <c r="H33" s="7"/>
      <c r="I33" s="8"/>
    </row>
    <row r="34" spans="2:9" ht="9.0" customHeight="1">
      <c r="B34" s="5"/>
      <c r="C34" s="6"/>
      <c r="D34" s="7"/>
      <c r="E34" s="7"/>
      <c r="F34" s="7"/>
      <c r="G34" s="7"/>
      <c r="H34" s="7"/>
      <c r="I34" s="8"/>
    </row>
    <row r="35" spans="2:9" ht="9.0" customHeight="1">
      <c r="B35" s="5"/>
      <c r="C35" s="6"/>
      <c r="D35" s="7"/>
      <c r="E35" s="7"/>
      <c r="F35" s="7"/>
      <c r="G35" s="7"/>
      <c r="H35" s="7"/>
      <c r="I35" s="8"/>
    </row>
    <row r="36" spans="2:9" ht="9.0" customHeight="1">
      <c r="B36" s="5"/>
      <c r="C36" s="6"/>
      <c r="D36" s="7"/>
      <c r="E36" s="7"/>
      <c r="F36" s="7"/>
      <c r="G36" s="7"/>
      <c r="H36" s="7"/>
      <c r="I36" s="8"/>
    </row>
    <row r="37" spans="2:9" ht="9.0" customHeight="1">
      <c r="B37" s="5"/>
      <c r="C37" s="6"/>
      <c r="D37" s="7"/>
      <c r="E37" s="7"/>
      <c r="F37" s="7"/>
      <c r="G37" s="7"/>
      <c r="H37" s="7"/>
      <c r="I37" s="8"/>
    </row>
    <row r="38" spans="2:9" ht="9.0" customHeight="1">
      <c r="B38" s="5"/>
      <c r="C38" s="6"/>
      <c r="D38" s="7"/>
      <c r="E38" s="7"/>
      <c r="F38" s="7"/>
      <c r="G38" s="7"/>
      <c r="H38" s="7"/>
      <c r="I38" s="8"/>
    </row>
    <row r="39" spans="2:9" ht="9.0" customHeight="1">
      <c r="B39" s="5"/>
      <c r="C39" s="6"/>
      <c r="D39" s="7"/>
      <c r="E39" s="7"/>
      <c r="F39" s="7"/>
      <c r="G39" s="7"/>
      <c r="H39" s="7"/>
      <c r="I39" s="8"/>
    </row>
    <row r="40" spans="2:9" ht="9.0" customHeight="1">
      <c r="B40" s="5"/>
      <c r="C40" s="6"/>
      <c r="D40" s="7"/>
      <c r="E40" s="7"/>
      <c r="F40" s="7"/>
      <c r="G40" s="7"/>
      <c r="H40" s="7"/>
      <c r="I40" s="8"/>
    </row>
    <row r="41" spans="2:9" ht="9.0" customHeight="1">
      <c r="B41" s="5"/>
      <c r="C41" s="6"/>
      <c r="D41" s="7"/>
      <c r="E41" s="7"/>
      <c r="F41" s="7"/>
      <c r="G41" s="7"/>
      <c r="H41" s="7"/>
      <c r="I41" s="8"/>
    </row>
    <row r="42" spans="2:9" ht="9.0" customHeight="1">
      <c r="B42" s="5"/>
      <c r="C42" s="6"/>
      <c r="D42" s="7"/>
      <c r="E42" s="7"/>
      <c r="F42" s="7"/>
      <c r="G42" s="7"/>
      <c r="H42" s="7"/>
      <c r="I42" s="8"/>
    </row>
    <row r="43" spans="2:9" ht="9.0" customHeight="1">
      <c r="B43" s="5"/>
      <c r="C43" s="6"/>
      <c r="D43" s="7"/>
      <c r="E43" s="7"/>
      <c r="F43" s="7"/>
      <c r="G43" s="7"/>
      <c r="H43" s="7"/>
      <c r="I43" s="8"/>
    </row>
    <row r="44" spans="2:9" ht="9.0" customHeight="1">
      <c r="B44" s="5"/>
      <c r="C44" s="6"/>
      <c r="D44" s="7"/>
      <c r="E44" s="7"/>
      <c r="F44" s="7"/>
      <c r="G44" s="7"/>
      <c r="H44" s="7"/>
      <c r="I44" s="8"/>
    </row>
    <row r="45" spans="2:9" ht="9.0" customHeight="1">
      <c r="B45" s="5"/>
      <c r="C45" s="6"/>
      <c r="D45" s="7"/>
      <c r="E45" s="7"/>
      <c r="F45" s="7"/>
      <c r="G45" s="7"/>
      <c r="H45" s="7"/>
      <c r="I45" s="8"/>
    </row>
    <row r="46" spans="2:9" ht="9.0" customHeight="1">
      <c r="B46" s="5"/>
      <c r="C46" s="6"/>
      <c r="D46" s="7"/>
      <c r="E46" s="7"/>
      <c r="F46" s="7"/>
      <c r="G46" s="7"/>
      <c r="H46" s="7"/>
      <c r="I46" s="8"/>
    </row>
    <row r="47" spans="2:9" ht="9.0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" customHeight="1">
      <c r="B48" s="5"/>
      <c r="C48" s="6"/>
      <c r="D48" s="7"/>
      <c r="E48" s="7"/>
      <c r="F48" s="7"/>
      <c r="G48" s="7"/>
      <c r="H48" s="7"/>
      <c r="I48" s="8"/>
    </row>
    <row r="49" spans="2:9" ht="9.0" customHeight="1">
      <c r="B49" s="5"/>
      <c r="C49" s="6"/>
      <c r="D49" s="7"/>
      <c r="E49" s="7"/>
      <c r="F49" s="7"/>
      <c r="G49" s="7"/>
      <c r="H49" s="7"/>
      <c r="I49" s="8"/>
    </row>
    <row r="50" spans="2:9" ht="9.0" customHeight="1">
      <c r="B50" s="5"/>
      <c r="C50" s="6"/>
      <c r="D50" s="7"/>
      <c r="E50" s="7"/>
      <c r="F50" s="7"/>
      <c r="G50" s="7"/>
      <c r="H50" s="7"/>
      <c r="I50" s="8"/>
    </row>
    <row r="51" spans="2:9" ht="9.0" customHeight="1">
      <c r="B51" s="5"/>
      <c r="C51" s="6"/>
      <c r="D51" s="7"/>
      <c r="E51" s="7"/>
      <c r="F51" s="7"/>
      <c r="G51" s="7"/>
      <c r="H51" s="7"/>
      <c r="I51" s="8"/>
    </row>
    <row r="52" spans="2:9" ht="9.0" customHeight="1">
      <c r="B52" s="5"/>
      <c r="C52" s="6"/>
      <c r="D52" s="7"/>
      <c r="E52" s="7"/>
      <c r="F52" s="7"/>
      <c r="G52" s="7"/>
      <c r="H52" s="7"/>
      <c r="I52" s="8"/>
    </row>
    <row r="53" spans="2:9" ht="9.0" customHeight="1">
      <c r="B53" s="5"/>
      <c r="C53" s="6"/>
      <c r="D53" s="7"/>
      <c r="E53" s="7"/>
      <c r="F53" s="7"/>
      <c r="G53" s="7"/>
      <c r="H53" s="7"/>
      <c r="I53" s="8"/>
    </row>
    <row r="54" spans="2:9" ht="9.0" customHeight="1">
      <c r="B54" s="5"/>
      <c r="C54" s="6"/>
      <c r="D54" s="7"/>
      <c r="E54" s="7"/>
      <c r="F54" s="7"/>
      <c r="G54" s="7"/>
      <c r="H54" s="7"/>
      <c r="I54" s="8"/>
    </row>
    <row r="55" spans="2:9" ht="9.0" customHeight="1">
      <c r="B55" s="5"/>
      <c r="C55" s="6"/>
      <c r="D55" s="7"/>
      <c r="E55" s="7"/>
      <c r="F55" s="7"/>
      <c r="G55" s="7"/>
      <c r="H55" s="7"/>
      <c r="I55" s="8"/>
    </row>
    <row r="56" spans="2:9" ht="9.0" customHeight="1">
      <c r="B56" s="5"/>
      <c r="C56" s="6"/>
      <c r="D56" s="7"/>
      <c r="E56" s="7"/>
      <c r="F56" s="7"/>
      <c r="G56" s="7"/>
      <c r="H56" s="7"/>
      <c r="I56" s="8"/>
    </row>
    <row r="57" spans="2:9" ht="9.0" customHeight="1">
      <c r="B57" s="5"/>
      <c r="C57" s="6"/>
      <c r="D57" s="7"/>
      <c r="E57" s="7"/>
      <c r="F57" s="7"/>
      <c r="G57" s="7"/>
      <c r="H57" s="7"/>
      <c r="I57" s="8"/>
    </row>
    <row r="58" spans="2:9" ht="9.0" customHeight="1">
      <c r="B58" s="5"/>
      <c r="C58" s="6"/>
      <c r="D58" s="7"/>
      <c r="E58" s="7"/>
      <c r="F58" s="7"/>
      <c r="G58" s="7"/>
      <c r="H58" s="7"/>
      <c r="I58" s="8"/>
    </row>
    <row r="59" spans="2:9" ht="9.0" customHeight="1">
      <c r="B59" s="5"/>
      <c r="C59" s="6"/>
      <c r="D59" s="7"/>
      <c r="E59" s="7"/>
      <c r="F59" s="7"/>
      <c r="G59" s="7"/>
      <c r="H59" s="7"/>
      <c r="I59" s="8"/>
    </row>
    <row r="60" spans="2:9" ht="9.0" customHeight="1">
      <c r="B60" s="5"/>
      <c r="C60" s="6"/>
      <c r="D60" s="7"/>
      <c r="E60" s="11">
        <f>IF('Paramètres'!C9&lt;&gt;"",'Paramètres'!C9,"")</f>
        <v>0</v>
      </c>
      <c r="F60" s="11"/>
      <c r="G60" s="11"/>
      <c r="H60" s="11"/>
      <c r="I60" s="8"/>
    </row>
    <row r="61" spans="2:9" ht="9.0" customHeight="1">
      <c r="B61" s="5"/>
      <c r="C61" s="6"/>
      <c r="D61" s="7"/>
      <c r="E61" s="11"/>
      <c r="F61" s="11"/>
      <c r="G61" s="11"/>
      <c r="H61" s="11"/>
      <c r="I61" s="8"/>
    </row>
    <row r="62" spans="2:9" ht="9.0" customHeight="1">
      <c r="B62" s="5"/>
      <c r="C62" s="6"/>
      <c r="D62" s="7"/>
      <c r="E62" s="11"/>
      <c r="F62" s="11"/>
      <c r="G62" s="11"/>
      <c r="H62" s="11"/>
      <c r="I62" s="8"/>
    </row>
    <row r="63" spans="2:9" ht="9.0" customHeight="1">
      <c r="B63" s="5"/>
      <c r="C63" s="6"/>
      <c r="D63" s="7"/>
      <c r="E63" s="11">
        <f>IF('Paramètres'!C11&lt;&gt;"",'Paramètres'!C11,"")</f>
        <v>0</v>
      </c>
      <c r="F63" s="11"/>
      <c r="G63" s="11"/>
      <c r="H63" s="11"/>
      <c r="I63" s="8"/>
    </row>
    <row r="64" spans="2:9" ht="9.0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" customHeight="1">
      <c r="B65" s="5"/>
      <c r="C65" s="6"/>
      <c r="D65" s="7"/>
      <c r="E65" s="11"/>
      <c r="F65" s="11"/>
      <c r="G65" s="11"/>
      <c r="H65" s="11"/>
      <c r="I65" s="8"/>
    </row>
    <row r="66" spans="2:9" ht="9.0" customHeight="1">
      <c r="B66" s="5"/>
      <c r="C66" s="6"/>
      <c r="D66" s="7"/>
      <c r="E66" s="11"/>
      <c r="F66" s="11"/>
      <c r="G66" s="11"/>
      <c r="H66" s="11"/>
      <c r="I66" s="8"/>
    </row>
    <row r="67" spans="2:9" ht="9.0" customHeight="1">
      <c r="B67" s="5"/>
      <c r="C67" s="6"/>
      <c r="D67" s="7"/>
      <c r="E67" s="11"/>
      <c r="F67" s="11"/>
      <c r="G67" s="11"/>
      <c r="H67" s="11"/>
      <c r="I67" s="8"/>
    </row>
    <row r="68" spans="2:9" ht="9.0" customHeight="1">
      <c r="B68" s="5"/>
      <c r="C68" s="6"/>
      <c r="D68" s="7"/>
      <c r="E68" s="11"/>
      <c r="F68" s="11"/>
      <c r="G68" s="11"/>
      <c r="H68" s="11"/>
      <c r="I68" s="8"/>
    </row>
    <row r="69" spans="2:9" ht="9.0" customHeight="1">
      <c r="B69" s="5"/>
      <c r="C69" s="6"/>
      <c r="D69" s="7"/>
      <c r="E69" s="11"/>
      <c r="F69" s="11"/>
      <c r="G69" s="11"/>
      <c r="H69" s="11"/>
      <c r="I69" s="8"/>
    </row>
    <row r="70" spans="2:9" ht="9.0" customHeight="1">
      <c r="B70" s="5"/>
      <c r="C70" s="6"/>
      <c r="D70" s="7"/>
      <c r="E70" s="7"/>
      <c r="F70" s="7"/>
      <c r="G70" s="7"/>
      <c r="H70" s="7"/>
      <c r="I70" s="8"/>
    </row>
    <row r="71" spans="2:9" ht="9.0" customHeight="1">
      <c r="B71" s="5"/>
      <c r="C71" s="12" t="s">
        <v>6</v>
      </c>
      <c r="D71" s="7"/>
      <c r="E71" s="7"/>
      <c r="F71" s="7"/>
      <c r="G71" s="7"/>
      <c r="H71" s="7"/>
      <c r="I71" s="8"/>
    </row>
    <row r="72" spans="2:9" ht="9.0" customHeight="1">
      <c r="B72" s="5"/>
      <c r="C72" s="6"/>
      <c r="D72" s="7"/>
      <c r="E72" s="7"/>
      <c r="F72" s="7"/>
      <c r="G72" s="7"/>
      <c r="H72" s="7"/>
      <c r="I72" s="8"/>
    </row>
    <row r="73" spans="2:9" ht="9.0" customHeight="1">
      <c r="B73" s="5"/>
      <c r="C73" s="6"/>
      <c r="D73" s="7"/>
      <c r="E73" s="7"/>
      <c r="F73" s="7"/>
      <c r="G73" s="7"/>
      <c r="H73" s="7"/>
      <c r="I73" s="8"/>
    </row>
    <row r="74" spans="2:9" ht="9.0" customHeight="1">
      <c r="B74" s="5"/>
      <c r="C74" s="6"/>
      <c r="D74" s="7"/>
      <c r="E74" s="7"/>
      <c r="F74" s="7"/>
      <c r="G74" s="7"/>
      <c r="H74" s="7"/>
      <c r="I74" s="8"/>
    </row>
    <row r="75" spans="2:9" ht="9.0" customHeight="1">
      <c r="B75" s="5"/>
      <c r="C75" s="6"/>
      <c r="D75" s="7"/>
      <c r="E75" s="7"/>
      <c r="F75" s="7"/>
      <c r="G75" s="7"/>
      <c r="H75" s="7"/>
      <c r="I75" s="8"/>
    </row>
    <row r="76" spans="2:9" ht="9.0" customHeight="1">
      <c r="B76" s="5"/>
      <c r="C76" s="6"/>
      <c r="D76" s="7"/>
      <c r="E76" s="7"/>
      <c r="F76" s="7"/>
      <c r="G76" s="7"/>
      <c r="H76" s="7"/>
      <c r="I76" s="8"/>
    </row>
    <row r="77" spans="2:9" ht="9.0" customHeight="1">
      <c r="B77" s="5"/>
      <c r="C77" s="6"/>
      <c r="D77" s="7"/>
      <c r="E77" s="7"/>
      <c r="F77" s="7"/>
      <c r="G77" s="7"/>
      <c r="H77" s="7"/>
      <c r="I77" s="8"/>
    </row>
    <row r="78" spans="2:9" ht="9.0" customHeight="1">
      <c r="B78" s="5"/>
      <c r="C78" s="12" t="s">
        <v>5</v>
      </c>
      <c r="D78" s="7"/>
      <c r="E78" s="7"/>
      <c r="F78" s="13" t="s">
        <v>0</v>
      </c>
      <c r="G78" s="13">
        <f>IF('Paramètres'!C7&lt;&gt;"",'Paramètres'!C7,"")</f>
        <v>0</v>
      </c>
      <c r="H78" s="7"/>
      <c r="I78" s="8"/>
    </row>
    <row r="79" spans="2:9" ht="9.0" customHeight="1">
      <c r="B79" s="5"/>
      <c r="C79" s="6"/>
      <c r="D79" s="7"/>
      <c r="E79" s="7"/>
      <c r="F79" s="13"/>
      <c r="G79" s="13"/>
      <c r="H79" s="7"/>
      <c r="I79" s="8"/>
    </row>
    <row r="80" spans="2:9" ht="9.0" customHeight="1">
      <c r="B80" s="5"/>
      <c r="C80" s="6"/>
      <c r="D80" s="7"/>
      <c r="E80" s="7"/>
      <c r="F80" s="13" t="s">
        <v>1</v>
      </c>
      <c r="G80" s="13">
        <f>IF('Paramètres'!C13&lt;&gt;"",'Paramètres'!C13,"")</f>
        <v>0</v>
      </c>
      <c r="H80" s="7"/>
      <c r="I80" s="8"/>
    </row>
    <row r="81" spans="2:9" ht="9.0" customHeight="1">
      <c r="B81" s="5"/>
      <c r="C81" s="6"/>
      <c r="D81" s="7"/>
      <c r="E81" s="7"/>
      <c r="F81" s="13"/>
      <c r="G81" s="13"/>
      <c r="H81" s="7"/>
      <c r="I81" s="8"/>
    </row>
    <row r="82" spans="2:9" ht="9.0" customHeight="1">
      <c r="B82" s="5"/>
      <c r="C82" s="6"/>
      <c r="D82" s="7"/>
      <c r="E82" s="7"/>
      <c r="F82" s="13" t="s">
        <v>2</v>
      </c>
      <c r="G82" s="13">
        <f>IF('Paramètres'!C15&lt;&gt;"",'Paramètres'!C15,"")</f>
        <v>0</v>
      </c>
      <c r="H82" s="7"/>
      <c r="I82" s="8"/>
    </row>
    <row r="83" spans="2:9" ht="9.0" customHeight="1">
      <c r="B83" s="5"/>
      <c r="C83" s="6"/>
      <c r="D83" s="7"/>
      <c r="E83" s="7"/>
      <c r="F83" s="13"/>
      <c r="G83" s="13"/>
      <c r="H83" s="7"/>
      <c r="I83" s="8"/>
    </row>
    <row r="84" spans="2:9" ht="9.0" customHeight="1">
      <c r="B84" s="5"/>
      <c r="C84" s="6"/>
      <c r="D84" s="7"/>
      <c r="E84" s="7"/>
      <c r="F84" s="13" t="s">
        <v>3</v>
      </c>
      <c r="G84" s="13">
        <f>IF('Paramètres'!C17&lt;&gt;"",'Paramètres'!C17,"")</f>
        <v>0</v>
      </c>
      <c r="H84" s="7"/>
      <c r="I84" s="8"/>
    </row>
    <row r="85" spans="2:9" ht="9.0" customHeight="1">
      <c r="B85" s="5"/>
      <c r="C85" s="6"/>
      <c r="D85" s="7"/>
      <c r="E85" s="7"/>
      <c r="F85" s="13"/>
      <c r="G85" s="13"/>
      <c r="H85" s="7"/>
      <c r="I85" s="8"/>
    </row>
    <row r="86" spans="2:9" ht="9.0" customHeight="1">
      <c r="B86" s="14"/>
      <c r="C86" s="15"/>
      <c r="D86" s="16"/>
      <c r="E86" s="16"/>
      <c r="F86" s="16"/>
      <c r="G86" s="16"/>
      <c r="H86" s="16"/>
      <c r="I86" s="17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10"/>
  <sheetViews>
    <sheetView showGridLines="0" tabSelected="1" workbookViewId="0">
      <pane ySplit="3" topLeftCell="A4" activePane="bottomLeft" state="frozen"/>
      <selection pane="bottomLeft" activeCell="I16" sqref="I16"/>
    </sheetView>
  </sheetViews>
  <sheetFormatPr defaultRowHeight="15"/>
  <cols>
    <col min="1" max="1" width="0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customWidth="1"/>
    <col min="9" max="9" width="12.5703125" customWidth="1"/>
    <col min="10" max="10" width="12.5703125" customWidth="1"/>
    <col min="11" max="11" width="0" customWidth="1"/>
    <col min="12" max="12" width="0" customWidth="1"/>
    <col min="13" max="13" width="0" customWidth="1"/>
    <col min="14" max="14" width="0" customWidth="1"/>
    <col min="15" max="15" width="0" customWidth="1"/>
    <col min="16" max="16" width="0" customWidth="1"/>
    <col min="17" max="17" width="0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18" t="s">
        <v>25</v>
      </c>
      <c r="C3" s="18" t="s">
        <v>26</v>
      </c>
      <c r="D3" s="18"/>
      <c r="E3" s="18"/>
      <c r="F3" s="18" t="s">
        <v>13</v>
      </c>
      <c r="G3" s="18" t="s">
        <v>27</v>
      </c>
      <c r="H3" s="18" t="s">
        <v>28</v>
      </c>
      <c r="I3" s="18" t="s">
        <v>29</v>
      </c>
      <c r="J3" s="18" t="s">
        <v>30</v>
      </c>
      <c r="K3" s="18" t="s">
        <v>31</v>
      </c>
      <c r="L3" s="18" t="s">
        <v>32</v>
      </c>
      <c r="M3" s="18" t="s">
        <v>33</v>
      </c>
      <c r="N3" s="18" t="s">
        <v>34</v>
      </c>
      <c r="O3" s="18" t="s">
        <v>35</v>
      </c>
      <c r="P3" s="18" t="s">
        <v>36</v>
      </c>
      <c r="Q3" s="18" t="s">
        <v>37</v>
      </c>
    </row>
    <row r="4" spans="1:17" ht="37.2075" customHeight="1">
      <c r="A4" s="7">
        <v>2</v>
      </c>
      <c r="B4" s="19" t="s">
        <v>38</v>
      </c>
      <c r="C4" s="20" t="s">
        <v>39</v>
      </c>
      <c r="D4" s="20"/>
      <c r="E4" s="20"/>
      <c r="F4" s="20"/>
      <c r="G4" s="20"/>
      <c r="H4" s="20"/>
      <c r="I4" s="20"/>
      <c r="J4" s="19"/>
      <c r="K4" s="7"/>
    </row>
    <row r="5" spans="1:17" hidden="1">
      <c r="A5" s="7">
        <v>3</v>
      </c>
    </row>
    <row r="6" spans="1:17" hidden="1">
      <c r="A6" s="7" t="s">
        <v>40</v>
      </c>
    </row>
    <row r="7" spans="1:17" hidden="1">
      <c r="A7" s="7">
        <v>3</v>
      </c>
    </row>
    <row r="8" spans="1:17" hidden="1">
      <c r="A8" s="7" t="s">
        <v>40</v>
      </c>
    </row>
    <row r="9" spans="1:17" hidden="1">
      <c r="A9" s="7">
        <v>3</v>
      </c>
    </row>
    <row r="10" spans="1:17" hidden="1">
      <c r="A10" s="7" t="s">
        <v>40</v>
      </c>
    </row>
    <row r="11" spans="1:17" ht="18.60375" customHeight="1">
      <c r="A11" s="7">
        <v>3</v>
      </c>
      <c r="B11" s="21" t="s">
        <v>41</v>
      </c>
      <c r="C11" s="22" t="s">
        <v>42</v>
      </c>
      <c r="D11" s="22"/>
      <c r="E11" s="22"/>
      <c r="F11" s="22"/>
      <c r="G11" s="22"/>
      <c r="H11" s="22"/>
      <c r="I11" s="22"/>
      <c r="J11" s="23"/>
      <c r="K11" s="7"/>
    </row>
    <row r="12" spans="1:17" ht="18.0125" customHeight="1">
      <c r="A12" s="7">
        <v>4</v>
      </c>
      <c r="B12" s="21" t="s">
        <v>43</v>
      </c>
      <c r="C12" s="24" t="s">
        <v>44</v>
      </c>
      <c r="D12" s="24"/>
      <c r="E12" s="24"/>
      <c r="F12" s="24"/>
      <c r="G12" s="24"/>
      <c r="H12" s="24"/>
      <c r="I12" s="24"/>
      <c r="J12" s="25"/>
      <c r="K12" s="7"/>
    </row>
    <row r="13" spans="1:17" ht="33.825" customHeight="1">
      <c r="A13" s="7">
        <v>5</v>
      </c>
      <c r="B13" s="21" t="s">
        <v>45</v>
      </c>
      <c r="C13" s="26" t="s">
        <v>46</v>
      </c>
      <c r="D13" s="26"/>
      <c r="E13" s="26"/>
      <c r="F13" s="26"/>
      <c r="G13" s="26"/>
      <c r="H13" s="26"/>
      <c r="I13" s="26"/>
      <c r="J13" s="27"/>
      <c r="K13" s="7"/>
    </row>
    <row r="14" spans="1:17" hidden="1">
      <c r="A14" s="7" t="s">
        <v>47</v>
      </c>
    </row>
    <row r="15" spans="1:17" hidden="1">
      <c r="A15" s="7" t="s">
        <v>47</v>
      </c>
    </row>
    <row r="16" spans="1:17" ht="39.47625000000001" customHeight="1">
      <c r="A16" s="7">
        <v>9</v>
      </c>
      <c r="B16" s="28" t="s">
        <v>48</v>
      </c>
      <c r="C16" s="29" t="s">
        <v>49</v>
      </c>
      <c r="D16" s="30"/>
      <c r="E16" s="30"/>
      <c r="F16" s="31" t="s">
        <v>13</v>
      </c>
      <c r="G16" s="32">
        <v>3</v>
      </c>
      <c r="H16" s="32"/>
      <c r="I16" s="33"/>
      <c r="J16" s="34">
        <f>IF(AND(G16= "",H16= ""), 0, ROUND(ROUND(I16, 2) * ROUND(IF(H16="",G16,H16),  0), 2))</f>
        <v>0</v>
      </c>
      <c r="K16" s="7"/>
      <c r="M16" s="35">
        <v>0.2</v>
      </c>
    </row>
    <row r="17" spans="1:13" hidden="1">
      <c r="A17" s="7" t="s">
        <v>50</v>
      </c>
    </row>
    <row r="18" spans="1:13">
      <c r="A18" s="7" t="s">
        <v>51</v>
      </c>
      <c r="B18" s="36"/>
      <c r="C18" s="36" t="s">
        <v>52</v>
      </c>
      <c r="D18" s="36"/>
      <c r="E18" s="36"/>
      <c r="F18" s="36"/>
      <c r="G18" s="36"/>
      <c r="H18" s="36"/>
      <c r="I18" s="36"/>
      <c r="J18" s="36"/>
    </row>
    <row r="19" spans="1:13">
      <c r="A19" s="7" t="s">
        <v>51</v>
      </c>
      <c r="B19" s="36"/>
      <c r="C19" s="36" t="s">
        <v>53</v>
      </c>
      <c r="D19" s="36"/>
      <c r="E19" s="36"/>
      <c r="F19" s="36"/>
      <c r="G19" s="36"/>
      <c r="H19" s="36"/>
      <c r="I19" s="36"/>
      <c r="J19" s="36"/>
    </row>
    <row r="20" spans="1:13" hidden="1">
      <c r="A20" s="7" t="s">
        <v>54</v>
      </c>
    </row>
    <row r="21" spans="1:13" hidden="1">
      <c r="A21" s="7" t="s">
        <v>55</v>
      </c>
    </row>
    <row r="22" spans="1:13" hidden="1">
      <c r="A22" s="7" t="s">
        <v>56</v>
      </c>
    </row>
    <row r="23" spans="1:13" ht="33.825" customHeight="1">
      <c r="A23" s="7">
        <v>5</v>
      </c>
      <c r="B23" s="21" t="s">
        <v>57</v>
      </c>
      <c r="C23" s="26" t="s">
        <v>58</v>
      </c>
      <c r="D23" s="26"/>
      <c r="E23" s="26"/>
      <c r="F23" s="26"/>
      <c r="G23" s="26"/>
      <c r="H23" s="26"/>
      <c r="I23" s="26"/>
      <c r="J23" s="27"/>
      <c r="K23" s="7"/>
    </row>
    <row r="24" spans="1:13" hidden="1">
      <c r="A24" s="7" t="s">
        <v>47</v>
      </c>
    </row>
    <row r="25" spans="1:13" hidden="1">
      <c r="A25" s="7" t="s">
        <v>47</v>
      </c>
    </row>
    <row r="26" spans="1:13" ht="27.225" customHeight="1">
      <c r="A26" s="7">
        <v>9</v>
      </c>
      <c r="B26" s="28" t="s">
        <v>59</v>
      </c>
      <c r="C26" s="29" t="s">
        <v>60</v>
      </c>
      <c r="D26" s="30"/>
      <c r="E26" s="30"/>
      <c r="F26" s="31" t="s">
        <v>13</v>
      </c>
      <c r="G26" s="32">
        <v>11</v>
      </c>
      <c r="H26" s="32"/>
      <c r="I26" s="33"/>
      <c r="J26" s="34">
        <f>IF(AND(G26= "",H26= ""), 0, ROUND(ROUND(I26, 2) * ROUND(IF(H26="",G26,H26),  0), 2))</f>
        <v>0</v>
      </c>
      <c r="K26" s="7"/>
      <c r="M26" s="35">
        <v>0.2</v>
      </c>
    </row>
    <row r="27" spans="1:13">
      <c r="A27" s="7" t="s">
        <v>51</v>
      </c>
      <c r="B27" s="36"/>
      <c r="C27" s="36" t="s">
        <v>61</v>
      </c>
      <c r="D27" s="36"/>
      <c r="E27" s="36"/>
      <c r="F27" s="36"/>
      <c r="G27" s="36"/>
      <c r="H27" s="36"/>
      <c r="I27" s="36"/>
      <c r="J27" s="36"/>
    </row>
    <row r="28" spans="1:13" hidden="1">
      <c r="A28" s="7" t="s">
        <v>54</v>
      </c>
    </row>
    <row r="29" spans="1:13" hidden="1">
      <c r="A29" s="7" t="s">
        <v>55</v>
      </c>
    </row>
    <row r="30" spans="1:13" ht="27.225" customHeight="1">
      <c r="A30" s="7">
        <v>9</v>
      </c>
      <c r="B30" s="28" t="s">
        <v>62</v>
      </c>
      <c r="C30" s="29" t="s">
        <v>63</v>
      </c>
      <c r="D30" s="30"/>
      <c r="E30" s="30"/>
      <c r="F30" s="31" t="s">
        <v>13</v>
      </c>
      <c r="G30" s="32">
        <v>1</v>
      </c>
      <c r="H30" s="32"/>
      <c r="I30" s="33"/>
      <c r="J30" s="34">
        <f>IF(AND(G30= "",H30= ""), 0, ROUND(ROUND(I30, 2) * ROUND(IF(H30="",G30,H30),  0), 2))</f>
        <v>0</v>
      </c>
      <c r="K30" s="7"/>
      <c r="M30" s="35">
        <v>0.2</v>
      </c>
    </row>
    <row r="31" spans="1:13">
      <c r="A31" s="7" t="s">
        <v>51</v>
      </c>
      <c r="B31" s="36"/>
      <c r="C31" s="36" t="s">
        <v>64</v>
      </c>
      <c r="D31" s="36"/>
      <c r="E31" s="36"/>
      <c r="F31" s="36"/>
      <c r="G31" s="36"/>
      <c r="H31" s="36"/>
      <c r="I31" s="36"/>
      <c r="J31" s="36"/>
    </row>
    <row r="32" spans="1:13" hidden="1">
      <c r="A32" s="7" t="s">
        <v>54</v>
      </c>
    </row>
    <row r="33" spans="1:13" hidden="1">
      <c r="A33" s="7" t="s">
        <v>55</v>
      </c>
    </row>
    <row r="34" spans="1:13" hidden="1">
      <c r="A34" s="7" t="s">
        <v>56</v>
      </c>
    </row>
    <row r="35" spans="1:13">
      <c r="A35" s="7">
        <v>5</v>
      </c>
      <c r="B35" s="21" t="s">
        <v>65</v>
      </c>
      <c r="C35" s="26" t="s">
        <v>66</v>
      </c>
      <c r="D35" s="26"/>
      <c r="E35" s="26"/>
      <c r="F35" s="26"/>
      <c r="G35" s="26"/>
      <c r="H35" s="26"/>
      <c r="I35" s="26"/>
      <c r="J35" s="27"/>
      <c r="K35" s="7"/>
    </row>
    <row r="36" spans="1:13" hidden="1">
      <c r="A36" s="7" t="s">
        <v>47</v>
      </c>
    </row>
    <row r="37" spans="1:13" hidden="1">
      <c r="A37" s="7" t="s">
        <v>47</v>
      </c>
    </row>
    <row r="38" spans="1:13" ht="39.47625000000001" customHeight="1">
      <c r="A38" s="7">
        <v>9</v>
      </c>
      <c r="B38" s="28" t="s">
        <v>67</v>
      </c>
      <c r="C38" s="29" t="s">
        <v>68</v>
      </c>
      <c r="D38" s="30"/>
      <c r="E38" s="30"/>
      <c r="F38" s="31" t="s">
        <v>13</v>
      </c>
      <c r="G38" s="32">
        <v>1</v>
      </c>
      <c r="H38" s="32"/>
      <c r="I38" s="33"/>
      <c r="J38" s="34">
        <f>IF(AND(G38= "",H38= ""), 0, ROUND(ROUND(I38, 2) * ROUND(IF(H38="",G38,H38),  0), 2))</f>
        <v>0</v>
      </c>
      <c r="K38" s="7"/>
      <c r="M38" s="35">
        <v>0.2</v>
      </c>
    </row>
    <row r="39" spans="1:13">
      <c r="A39" s="7" t="s">
        <v>51</v>
      </c>
      <c r="B39" s="36"/>
      <c r="C39" s="36" t="s">
        <v>69</v>
      </c>
      <c r="D39" s="36"/>
      <c r="E39" s="36"/>
      <c r="F39" s="36"/>
      <c r="G39" s="36"/>
      <c r="H39" s="36"/>
      <c r="I39" s="36"/>
      <c r="J39" s="36"/>
    </row>
    <row r="40" spans="1:13" hidden="1">
      <c r="A40" s="7" t="s">
        <v>54</v>
      </c>
    </row>
    <row r="41" spans="1:13" hidden="1">
      <c r="A41" s="7" t="s">
        <v>55</v>
      </c>
    </row>
    <row r="42" spans="1:13" ht="39.47625000000001" customHeight="1">
      <c r="A42" s="7">
        <v>9</v>
      </c>
      <c r="B42" s="28" t="s">
        <v>70</v>
      </c>
      <c r="C42" s="29" t="s">
        <v>71</v>
      </c>
      <c r="D42" s="30"/>
      <c r="E42" s="30"/>
      <c r="F42" s="31" t="s">
        <v>13</v>
      </c>
      <c r="G42" s="32">
        <v>1</v>
      </c>
      <c r="H42" s="32"/>
      <c r="I42" s="33"/>
      <c r="J42" s="34">
        <f>IF(AND(G42= "",H42= ""), 0, ROUND(ROUND(I42, 2) * ROUND(IF(H42="",G42,H42),  0), 2))</f>
        <v>0</v>
      </c>
      <c r="K42" s="7"/>
      <c r="M42" s="35">
        <v>0.2</v>
      </c>
    </row>
    <row r="43" spans="1:13">
      <c r="A43" s="7" t="s">
        <v>51</v>
      </c>
      <c r="B43" s="36"/>
      <c r="C43" s="36" t="s">
        <v>72</v>
      </c>
      <c r="D43" s="36"/>
      <c r="E43" s="36"/>
      <c r="F43" s="36"/>
      <c r="G43" s="36"/>
      <c r="H43" s="36"/>
      <c r="I43" s="36"/>
      <c r="J43" s="36"/>
    </row>
    <row r="44" spans="1:13" hidden="1">
      <c r="A44" s="7" t="s">
        <v>54</v>
      </c>
    </row>
    <row r="45" spans="1:13" hidden="1">
      <c r="A45" s="7" t="s">
        <v>55</v>
      </c>
    </row>
    <row r="46" spans="1:13" ht="39.47625000000001" customHeight="1">
      <c r="A46" s="7">
        <v>9</v>
      </c>
      <c r="B46" s="28" t="s">
        <v>73</v>
      </c>
      <c r="C46" s="29" t="s">
        <v>74</v>
      </c>
      <c r="D46" s="30"/>
      <c r="E46" s="30"/>
      <c r="F46" s="31" t="s">
        <v>13</v>
      </c>
      <c r="G46" s="32">
        <v>1</v>
      </c>
      <c r="H46" s="32"/>
      <c r="I46" s="33"/>
      <c r="J46" s="34">
        <f>IF(AND(G46= "",H46= ""), 0, ROUND(ROUND(I46, 2) * ROUND(IF(H46="",G46,H46),  0), 2))</f>
        <v>0</v>
      </c>
      <c r="K46" s="7"/>
      <c r="M46" s="35">
        <v>0.2</v>
      </c>
    </row>
    <row r="47" spans="1:13">
      <c r="A47" s="7" t="s">
        <v>51</v>
      </c>
      <c r="B47" s="36"/>
      <c r="C47" s="36" t="s">
        <v>75</v>
      </c>
      <c r="D47" s="36"/>
      <c r="E47" s="36"/>
      <c r="F47" s="36"/>
      <c r="G47" s="36"/>
      <c r="H47" s="36"/>
      <c r="I47" s="36"/>
      <c r="J47" s="36"/>
    </row>
    <row r="48" spans="1:13" hidden="1">
      <c r="A48" s="7" t="s">
        <v>54</v>
      </c>
    </row>
    <row r="49" spans="1:11" hidden="1">
      <c r="A49" s="7" t="s">
        <v>55</v>
      </c>
    </row>
    <row r="50" spans="1:11" hidden="1">
      <c r="A50" s="7" t="s">
        <v>56</v>
      </c>
    </row>
    <row r="51" spans="1:11" hidden="1">
      <c r="A51" s="7" t="s">
        <v>76</v>
      </c>
    </row>
    <row r="52" spans="1:11">
      <c r="A52" s="7" t="s">
        <v>40</v>
      </c>
      <c r="B52" s="30"/>
      <c r="J52" s="30"/>
    </row>
    <row r="53" spans="1:11">
      <c r="B53" s="30"/>
      <c r="C53" s="37" t="s">
        <v>42</v>
      </c>
      <c r="D53" s="38"/>
      <c r="E53" s="38"/>
      <c r="F53" s="39"/>
      <c r="G53" s="39"/>
      <c r="H53" s="39"/>
      <c r="I53" s="39"/>
      <c r="J53" s="40"/>
    </row>
    <row r="54" spans="1:11">
      <c r="B54" s="30"/>
      <c r="C54" s="41"/>
      <c r="D54" s="7"/>
      <c r="E54" s="7"/>
      <c r="F54" s="7"/>
      <c r="G54" s="7"/>
      <c r="H54" s="7"/>
      <c r="I54" s="7"/>
      <c r="J54" s="8"/>
    </row>
    <row r="55" spans="1:11">
      <c r="B55" s="30"/>
      <c r="C55" s="42" t="s">
        <v>77</v>
      </c>
      <c r="D55" s="26"/>
      <c r="E55" s="26"/>
      <c r="F55" s="43">
        <f>SUMIF(K12:K52, IF(K11="","",K11), J12:J52)</f>
        <v>0</v>
      </c>
      <c r="G55" s="43"/>
      <c r="H55" s="43"/>
      <c r="I55" s="43"/>
      <c r="J55" s="44"/>
    </row>
    <row r="56" spans="1:11" ht="16.9125" customHeight="1">
      <c r="B56" s="30"/>
      <c r="C56" s="42" t="s">
        <v>78</v>
      </c>
      <c r="D56" s="26"/>
      <c r="E56" s="26"/>
      <c r="F56" s="43">
        <f>ROUND(SUMIF(K12:K52, IF(K11="","",K11), J12:J52) * 0.2, 2)</f>
        <v>0</v>
      </c>
      <c r="G56" s="43"/>
      <c r="H56" s="43"/>
      <c r="I56" s="43"/>
      <c r="J56" s="44"/>
    </row>
    <row r="57" spans="1:11">
      <c r="B57" s="30"/>
      <c r="C57" s="45" t="s">
        <v>79</v>
      </c>
      <c r="D57" s="46"/>
      <c r="E57" s="46"/>
      <c r="F57" s="47">
        <f>SUM(F55:F56)</f>
        <v>0</v>
      </c>
      <c r="G57" s="47"/>
      <c r="H57" s="47"/>
      <c r="I57" s="47"/>
      <c r="J57" s="48"/>
    </row>
    <row r="58" spans="1:11" ht="37.2075" customHeight="1">
      <c r="A58" s="7">
        <v>3</v>
      </c>
      <c r="B58" s="21" t="s">
        <v>80</v>
      </c>
      <c r="C58" s="22" t="s">
        <v>81</v>
      </c>
      <c r="D58" s="22"/>
      <c r="E58" s="22"/>
      <c r="F58" s="22"/>
      <c r="G58" s="22"/>
      <c r="H58" s="22"/>
      <c r="I58" s="22"/>
      <c r="J58" s="23"/>
      <c r="K58" s="7"/>
    </row>
    <row r="59" spans="1:11" hidden="1">
      <c r="A59" s="7" t="s">
        <v>82</v>
      </c>
    </row>
    <row r="60" spans="1:11" hidden="1">
      <c r="A60" s="7" t="s">
        <v>82</v>
      </c>
    </row>
    <row r="61" spans="1:11" hidden="1">
      <c r="A61" s="7" t="s">
        <v>82</v>
      </c>
    </row>
    <row r="62" spans="1:11" hidden="1">
      <c r="A62" s="7" t="s">
        <v>82</v>
      </c>
    </row>
    <row r="63" spans="1:11" hidden="1">
      <c r="A63" s="7" t="s">
        <v>82</v>
      </c>
    </row>
    <row r="64" spans="1:11" hidden="1">
      <c r="A64" s="7" t="s">
        <v>82</v>
      </c>
    </row>
    <row r="65" spans="1:13">
      <c r="A65" s="7">
        <v>4</v>
      </c>
      <c r="B65" s="21" t="s">
        <v>83</v>
      </c>
      <c r="C65" s="24" t="s">
        <v>84</v>
      </c>
      <c r="D65" s="24"/>
      <c r="E65" s="24"/>
      <c r="F65" s="24"/>
      <c r="G65" s="24"/>
      <c r="H65" s="24"/>
      <c r="I65" s="24"/>
      <c r="J65" s="25"/>
      <c r="K65" s="7"/>
    </row>
    <row r="66" spans="1:13">
      <c r="A66" s="7">
        <v>5</v>
      </c>
      <c r="B66" s="21" t="s">
        <v>85</v>
      </c>
      <c r="C66" s="26" t="s">
        <v>86</v>
      </c>
      <c r="D66" s="26"/>
      <c r="E66" s="26"/>
      <c r="F66" s="26"/>
      <c r="G66" s="26"/>
      <c r="H66" s="26"/>
      <c r="I66" s="26"/>
      <c r="J66" s="27"/>
      <c r="K66" s="7"/>
    </row>
    <row r="67" spans="1:13" hidden="1">
      <c r="A67" s="7" t="s">
        <v>47</v>
      </c>
    </row>
    <row r="68" spans="1:13">
      <c r="A68" s="7">
        <v>6</v>
      </c>
      <c r="B68" s="21" t="s">
        <v>87</v>
      </c>
      <c r="C68" s="49" t="s">
        <v>88</v>
      </c>
      <c r="D68" s="49"/>
      <c r="E68" s="49"/>
      <c r="F68" s="49"/>
      <c r="G68" s="49"/>
      <c r="H68" s="49"/>
      <c r="I68" s="49"/>
      <c r="J68" s="50"/>
      <c r="K68" s="7"/>
    </row>
    <row r="69" spans="1:13" ht="27.225" customHeight="1">
      <c r="A69" s="7">
        <v>9</v>
      </c>
      <c r="B69" s="28" t="s">
        <v>89</v>
      </c>
      <c r="C69" s="29" t="s">
        <v>90</v>
      </c>
      <c r="D69" s="30"/>
      <c r="E69" s="30"/>
      <c r="F69" s="31" t="s">
        <v>13</v>
      </c>
      <c r="G69" s="32">
        <v>1</v>
      </c>
      <c r="H69" s="32"/>
      <c r="I69" s="33"/>
      <c r="J69" s="34">
        <f>IF(AND(G69= "",H69= ""), 0, ROUND(ROUND(I69, 2) * ROUND(IF(H69="",G69,H69),  0), 2))</f>
        <v>0</v>
      </c>
      <c r="K69" s="7"/>
      <c r="M69" s="35">
        <v>0.2</v>
      </c>
    </row>
    <row r="70" spans="1:13">
      <c r="A70" s="7" t="s">
        <v>51</v>
      </c>
      <c r="B70" s="36"/>
      <c r="C70" s="36" t="s">
        <v>91</v>
      </c>
      <c r="D70" s="36"/>
      <c r="E70" s="36"/>
      <c r="F70" s="36"/>
      <c r="G70" s="36"/>
      <c r="H70" s="36"/>
      <c r="I70" s="36"/>
      <c r="J70" s="36"/>
    </row>
    <row r="71" spans="1:13" hidden="1">
      <c r="A71" s="7" t="s">
        <v>55</v>
      </c>
    </row>
    <row r="72" spans="1:13">
      <c r="A72" s="7">
        <v>9</v>
      </c>
      <c r="B72" s="28" t="s">
        <v>92</v>
      </c>
      <c r="C72" s="29" t="s">
        <v>93</v>
      </c>
      <c r="D72" s="30"/>
      <c r="E72" s="30"/>
      <c r="F72" s="31" t="s">
        <v>94</v>
      </c>
      <c r="G72" s="51">
        <v>1</v>
      </c>
      <c r="H72" s="51"/>
      <c r="I72" s="33"/>
      <c r="J72" s="34">
        <f>IF(AND(G72= "",H72= ""), 0, ROUND(ROUND(I72, 2) * ROUND(IF(H72="",G72,H72),  3), 2))</f>
        <v>0</v>
      </c>
      <c r="K72" s="7"/>
      <c r="M72" s="35">
        <v>0.2</v>
      </c>
    </row>
    <row r="73" spans="1:13">
      <c r="A73" s="7" t="s">
        <v>51</v>
      </c>
      <c r="B73" s="36"/>
      <c r="C73" s="36" t="s">
        <v>95</v>
      </c>
      <c r="D73" s="36"/>
      <c r="E73" s="36"/>
      <c r="F73" s="36"/>
      <c r="G73" s="36"/>
      <c r="H73" s="36"/>
      <c r="I73" s="36"/>
      <c r="J73" s="36"/>
    </row>
    <row r="74" spans="1:13" hidden="1">
      <c r="A74" s="7" t="s">
        <v>55</v>
      </c>
    </row>
    <row r="75" spans="1:13" hidden="1">
      <c r="A75" s="7" t="s">
        <v>96</v>
      </c>
    </row>
    <row r="76" spans="1:13" hidden="1">
      <c r="A76" s="7" t="s">
        <v>56</v>
      </c>
    </row>
    <row r="77" spans="1:13" hidden="1">
      <c r="A77" s="7" t="s">
        <v>76</v>
      </c>
    </row>
    <row r="78" spans="1:13">
      <c r="A78" s="7" t="s">
        <v>40</v>
      </c>
      <c r="B78" s="30"/>
      <c r="J78" s="30"/>
    </row>
    <row r="79" spans="1:13">
      <c r="B79" s="30"/>
      <c r="C79" s="37" t="s">
        <v>81</v>
      </c>
      <c r="D79" s="38"/>
      <c r="E79" s="38"/>
      <c r="F79" s="39"/>
      <c r="G79" s="39"/>
      <c r="H79" s="39"/>
      <c r="I79" s="39"/>
      <c r="J79" s="40"/>
    </row>
    <row r="80" spans="1:13">
      <c r="B80" s="30"/>
      <c r="C80" s="41"/>
      <c r="D80" s="7"/>
      <c r="E80" s="7"/>
      <c r="F80" s="7"/>
      <c r="G80" s="7"/>
      <c r="H80" s="7"/>
      <c r="I80" s="7"/>
      <c r="J80" s="8"/>
    </row>
    <row r="81" spans="1:13">
      <c r="B81" s="30"/>
      <c r="C81" s="42" t="s">
        <v>77</v>
      </c>
      <c r="D81" s="26"/>
      <c r="E81" s="26"/>
      <c r="F81" s="43">
        <f>SUMIF(K59:K78, IF(K58="","",K58), J59:J78)</f>
        <v>0</v>
      </c>
      <c r="G81" s="43"/>
      <c r="H81" s="43"/>
      <c r="I81" s="43"/>
      <c r="J81" s="44"/>
    </row>
    <row r="82" spans="1:13" ht="16.9125" customHeight="1">
      <c r="B82" s="30"/>
      <c r="C82" s="42" t="s">
        <v>78</v>
      </c>
      <c r="D82" s="26"/>
      <c r="E82" s="26"/>
      <c r="F82" s="43">
        <f>ROUND(SUMIF(K59:K78, IF(K58="","",K58), J59:J78) * 0.2, 2)</f>
        <v>0</v>
      </c>
      <c r="G82" s="43"/>
      <c r="H82" s="43"/>
      <c r="I82" s="43"/>
      <c r="J82" s="44"/>
    </row>
    <row r="83" spans="1:13">
      <c r="B83" s="30"/>
      <c r="C83" s="45" t="s">
        <v>79</v>
      </c>
      <c r="D83" s="46"/>
      <c r="E83" s="46"/>
      <c r="F83" s="47">
        <f>SUM(F81:F82)</f>
        <v>0</v>
      </c>
      <c r="G83" s="47"/>
      <c r="H83" s="47"/>
      <c r="I83" s="47"/>
      <c r="J83" s="48"/>
    </row>
    <row r="84" spans="1:13" ht="18.60375" customHeight="1">
      <c r="A84" s="7">
        <v>3</v>
      </c>
      <c r="B84" s="21" t="s">
        <v>97</v>
      </c>
      <c r="C84" s="22" t="s">
        <v>98</v>
      </c>
      <c r="D84" s="22"/>
      <c r="E84" s="22"/>
      <c r="F84" s="22"/>
      <c r="G84" s="22"/>
      <c r="H84" s="22"/>
      <c r="I84" s="22"/>
      <c r="J84" s="23"/>
      <c r="K84" s="7"/>
    </row>
    <row r="85" spans="1:13">
      <c r="A85" s="7">
        <v>9</v>
      </c>
      <c r="B85" s="28" t="s">
        <v>99</v>
      </c>
      <c r="C85" s="29" t="s">
        <v>100</v>
      </c>
      <c r="D85" s="30"/>
      <c r="E85" s="30"/>
      <c r="F85" s="31" t="s">
        <v>13</v>
      </c>
      <c r="G85" s="32">
        <v>2</v>
      </c>
      <c r="H85" s="32"/>
      <c r="I85" s="33"/>
      <c r="J85" s="34">
        <f>IF(AND(G85= "",H85= ""), 0, ROUND(ROUND(I85, 2) * ROUND(IF(H85="",G85,H85),  0), 2))</f>
        <v>0</v>
      </c>
      <c r="K85" s="7"/>
      <c r="M85" s="35">
        <v>0.2</v>
      </c>
    </row>
    <row r="86" spans="1:13" hidden="1">
      <c r="A86" s="7" t="s">
        <v>50</v>
      </c>
    </row>
    <row r="87" spans="1:13" hidden="1">
      <c r="A87" s="7" t="s">
        <v>50</v>
      </c>
    </row>
    <row r="88" spans="1:13">
      <c r="A88" s="7" t="s">
        <v>51</v>
      </c>
      <c r="B88" s="36"/>
      <c r="C88" s="36" t="s">
        <v>101</v>
      </c>
      <c r="D88" s="36"/>
      <c r="E88" s="36"/>
      <c r="F88" s="36"/>
      <c r="G88" s="36"/>
      <c r="H88" s="36"/>
      <c r="I88" s="36"/>
      <c r="J88" s="36"/>
    </row>
    <row r="89" spans="1:13" hidden="1">
      <c r="A89" s="7" t="s">
        <v>54</v>
      </c>
    </row>
    <row r="90" spans="1:13" hidden="1">
      <c r="A90" s="7" t="s">
        <v>54</v>
      </c>
    </row>
    <row r="91" spans="1:13" hidden="1">
      <c r="A91" s="7" t="s">
        <v>54</v>
      </c>
    </row>
    <row r="92" spans="1:13" hidden="1">
      <c r="A92" s="7" t="s">
        <v>55</v>
      </c>
    </row>
    <row r="93" spans="1:13">
      <c r="A93" s="7">
        <v>9</v>
      </c>
      <c r="B93" s="28" t="s">
        <v>102</v>
      </c>
      <c r="C93" s="29" t="s">
        <v>103</v>
      </c>
      <c r="D93" s="30"/>
      <c r="E93" s="30"/>
      <c r="F93" s="31" t="s">
        <v>13</v>
      </c>
      <c r="G93" s="32">
        <v>1</v>
      </c>
      <c r="H93" s="32"/>
      <c r="I93" s="33"/>
      <c r="J93" s="34">
        <f>IF(AND(G93= "",H93= ""), 0, ROUND(ROUND(I93, 2) * ROUND(IF(H93="",G93,H93),  0), 2))</f>
        <v>0</v>
      </c>
      <c r="K93" s="7"/>
      <c r="M93" s="35">
        <v>0.2</v>
      </c>
    </row>
    <row r="94" spans="1:13" hidden="1">
      <c r="A94" s="7" t="s">
        <v>50</v>
      </c>
    </row>
    <row r="95" spans="1:13" hidden="1">
      <c r="A95" s="7" t="s">
        <v>50</v>
      </c>
    </row>
    <row r="96" spans="1:13">
      <c r="A96" s="7" t="s">
        <v>51</v>
      </c>
      <c r="B96" s="36"/>
      <c r="C96" s="36" t="s">
        <v>104</v>
      </c>
      <c r="D96" s="36"/>
      <c r="E96" s="36"/>
      <c r="F96" s="36"/>
      <c r="G96" s="36"/>
      <c r="H96" s="36"/>
      <c r="I96" s="36"/>
      <c r="J96" s="36"/>
    </row>
    <row r="97" spans="1:13" hidden="1">
      <c r="A97" s="7" t="s">
        <v>54</v>
      </c>
    </row>
    <row r="98" spans="1:13" hidden="1">
      <c r="A98" s="7" t="s">
        <v>54</v>
      </c>
    </row>
    <row r="99" spans="1:13" hidden="1">
      <c r="A99" s="7" t="s">
        <v>54</v>
      </c>
    </row>
    <row r="100" spans="1:13" hidden="1">
      <c r="A100" s="7" t="s">
        <v>55</v>
      </c>
    </row>
    <row r="101" spans="1:13">
      <c r="A101" s="7">
        <v>9</v>
      </c>
      <c r="B101" s="28" t="s">
        <v>105</v>
      </c>
      <c r="C101" s="29" t="s">
        <v>106</v>
      </c>
      <c r="D101" s="30"/>
      <c r="E101" s="30"/>
      <c r="F101" s="31" t="s">
        <v>107</v>
      </c>
      <c r="G101" s="32">
        <v>1</v>
      </c>
      <c r="H101" s="32"/>
      <c r="I101" s="33"/>
      <c r="J101" s="34">
        <f>IF(AND(G101= "",H101= ""), 0, ROUND(ROUND(I101, 2) * ROUND(IF(H101="",G101,H101),  0), 2))</f>
        <v>0</v>
      </c>
      <c r="K101" s="7"/>
      <c r="M101" s="35">
        <v>0.2</v>
      </c>
    </row>
    <row r="102" spans="1:13">
      <c r="A102" s="7" t="s">
        <v>51</v>
      </c>
      <c r="B102" s="36"/>
      <c r="C102" s="36" t="s">
        <v>108</v>
      </c>
      <c r="D102" s="36"/>
      <c r="E102" s="36"/>
      <c r="F102" s="36"/>
      <c r="G102" s="36"/>
      <c r="H102" s="36"/>
      <c r="I102" s="36"/>
      <c r="J102" s="36"/>
    </row>
    <row r="103" spans="1:13" hidden="1">
      <c r="A103" s="7" t="s">
        <v>55</v>
      </c>
    </row>
    <row r="104" spans="1:13">
      <c r="A104" s="7">
        <v>9</v>
      </c>
      <c r="B104" s="28" t="s">
        <v>109</v>
      </c>
      <c r="C104" s="29" t="s">
        <v>110</v>
      </c>
      <c r="D104" s="30"/>
      <c r="E104" s="30"/>
      <c r="F104" s="31" t="s">
        <v>107</v>
      </c>
      <c r="G104" s="32">
        <v>1</v>
      </c>
      <c r="H104" s="32"/>
      <c r="I104" s="33"/>
      <c r="J104" s="34">
        <f>IF(AND(G104= "",H104= ""), 0, ROUND(ROUND(I104, 2) * ROUND(IF(H104="",G104,H104),  0), 2))</f>
        <v>0</v>
      </c>
      <c r="K104" s="7"/>
      <c r="M104" s="35">
        <v>0.2</v>
      </c>
    </row>
    <row r="105" spans="1:13" hidden="1">
      <c r="A105" s="7" t="s">
        <v>55</v>
      </c>
    </row>
    <row r="106" spans="1:13" ht="27.225" customHeight="1">
      <c r="A106" s="7">
        <v>9</v>
      </c>
      <c r="B106" s="28" t="s">
        <v>111</v>
      </c>
      <c r="C106" s="29" t="s">
        <v>112</v>
      </c>
      <c r="D106" s="30"/>
      <c r="E106" s="30"/>
      <c r="F106" s="31" t="s">
        <v>107</v>
      </c>
      <c r="G106" s="32">
        <v>1</v>
      </c>
      <c r="H106" s="32"/>
      <c r="I106" s="33"/>
      <c r="J106" s="34">
        <f>IF(AND(G106= "",H106= ""), 0, ROUND(ROUND(I106, 2) * ROUND(IF(H106="",G106,H106),  0), 2))</f>
        <v>0</v>
      </c>
      <c r="K106" s="7"/>
      <c r="M106" s="35">
        <v>0.2</v>
      </c>
    </row>
    <row r="107" spans="1:13" ht="24.75" customHeight="1">
      <c r="A107" s="7" t="s">
        <v>51</v>
      </c>
      <c r="B107" s="36"/>
      <c r="C107" s="36" t="s">
        <v>113</v>
      </c>
      <c r="D107" s="36"/>
      <c r="E107" s="36"/>
      <c r="F107" s="36"/>
      <c r="G107" s="36"/>
      <c r="H107" s="36"/>
      <c r="I107" s="36"/>
      <c r="J107" s="36"/>
    </row>
    <row r="108" spans="1:13">
      <c r="A108" s="7" t="s">
        <v>51</v>
      </c>
      <c r="B108" s="36"/>
      <c r="C108" s="36" t="s">
        <v>114</v>
      </c>
      <c r="D108" s="36"/>
      <c r="E108" s="36"/>
      <c r="F108" s="36"/>
      <c r="G108" s="36"/>
      <c r="H108" s="36"/>
      <c r="I108" s="36"/>
      <c r="J108" s="36"/>
    </row>
    <row r="109" spans="1:13" hidden="1">
      <c r="A109" s="7" t="s">
        <v>55</v>
      </c>
    </row>
    <row r="110" spans="1:13">
      <c r="A110" s="7" t="s">
        <v>40</v>
      </c>
      <c r="B110" s="30"/>
      <c r="J110" s="30"/>
    </row>
    <row r="111" spans="1:13">
      <c r="B111" s="30"/>
      <c r="C111" s="37" t="s">
        <v>98</v>
      </c>
      <c r="D111" s="38"/>
      <c r="E111" s="38"/>
      <c r="F111" s="39"/>
      <c r="G111" s="39"/>
      <c r="H111" s="39"/>
      <c r="I111" s="39"/>
      <c r="J111" s="40"/>
    </row>
    <row r="112" spans="1:13">
      <c r="B112" s="30"/>
      <c r="C112" s="41"/>
      <c r="D112" s="7"/>
      <c r="E112" s="7"/>
      <c r="F112" s="7"/>
      <c r="G112" s="7"/>
      <c r="H112" s="7"/>
      <c r="I112" s="7"/>
      <c r="J112" s="8"/>
    </row>
    <row r="113" spans="1:13">
      <c r="B113" s="30"/>
      <c r="C113" s="42" t="s">
        <v>77</v>
      </c>
      <c r="D113" s="26"/>
      <c r="E113" s="26"/>
      <c r="F113" s="43">
        <f>SUMIF(K85:K110, IF(K84="","",K84), J85:J110)</f>
        <v>0</v>
      </c>
      <c r="G113" s="43"/>
      <c r="H113" s="43"/>
      <c r="I113" s="43"/>
      <c r="J113" s="44"/>
    </row>
    <row r="114" spans="1:13" ht="16.9125" customHeight="1">
      <c r="B114" s="30"/>
      <c r="C114" s="42" t="s">
        <v>78</v>
      </c>
      <c r="D114" s="26"/>
      <c r="E114" s="26"/>
      <c r="F114" s="43">
        <f>ROUND(SUMIF(K85:K110, IF(K84="","",K84), J85:J110) * 0.2, 2)</f>
        <v>0</v>
      </c>
      <c r="G114" s="43"/>
      <c r="H114" s="43"/>
      <c r="I114" s="43"/>
      <c r="J114" s="44"/>
    </row>
    <row r="115" spans="1:13">
      <c r="B115" s="30"/>
      <c r="C115" s="45" t="s">
        <v>79</v>
      </c>
      <c r="D115" s="46"/>
      <c r="E115" s="46"/>
      <c r="F115" s="47">
        <f>SUM(F113:F114)</f>
        <v>0</v>
      </c>
      <c r="G115" s="47"/>
      <c r="H115" s="47"/>
      <c r="I115" s="47"/>
      <c r="J115" s="48"/>
    </row>
    <row r="116" spans="1:13" ht="37.2075" customHeight="1">
      <c r="A116" s="7">
        <v>3</v>
      </c>
      <c r="B116" s="21" t="s">
        <v>115</v>
      </c>
      <c r="C116" s="22" t="s">
        <v>116</v>
      </c>
      <c r="D116" s="22"/>
      <c r="E116" s="22"/>
      <c r="F116" s="22"/>
      <c r="G116" s="22"/>
      <c r="H116" s="22"/>
      <c r="I116" s="22"/>
      <c r="J116" s="23"/>
      <c r="K116" s="7"/>
    </row>
    <row r="117" spans="1:13" ht="39.47625000000001" customHeight="1">
      <c r="A117" s="7">
        <v>9</v>
      </c>
      <c r="B117" s="28" t="s">
        <v>117</v>
      </c>
      <c r="C117" s="29" t="s">
        <v>118</v>
      </c>
      <c r="D117" s="30"/>
      <c r="E117" s="30"/>
      <c r="F117" s="31" t="s">
        <v>94</v>
      </c>
      <c r="G117" s="51">
        <v>2</v>
      </c>
      <c r="H117" s="51"/>
      <c r="I117" s="33"/>
      <c r="J117" s="34">
        <f>IF(AND(G117= "",H117= ""), 0, ROUND(ROUND(I117, 2) * ROUND(IF(H117="",G117,H117),  3), 2))</f>
        <v>0</v>
      </c>
      <c r="K117" s="7"/>
      <c r="M117" s="35">
        <v>0.2</v>
      </c>
    </row>
    <row r="118" spans="1:13">
      <c r="A118" s="7" t="s">
        <v>51</v>
      </c>
      <c r="B118" s="36"/>
      <c r="C118" s="36" t="s">
        <v>119</v>
      </c>
      <c r="D118" s="36"/>
      <c r="E118" s="36"/>
      <c r="F118" s="36"/>
      <c r="G118" s="36"/>
      <c r="H118" s="36"/>
      <c r="I118" s="36"/>
      <c r="J118" s="36"/>
    </row>
    <row r="119" spans="1:13" hidden="1">
      <c r="A119" s="7" t="s">
        <v>55</v>
      </c>
    </row>
    <row r="120" spans="1:13">
      <c r="A120" s="7">
        <v>9</v>
      </c>
      <c r="B120" s="28" t="s">
        <v>120</v>
      </c>
      <c r="C120" s="29" t="s">
        <v>121</v>
      </c>
      <c r="D120" s="30"/>
      <c r="E120" s="30"/>
      <c r="F120" s="31" t="s">
        <v>94</v>
      </c>
      <c r="G120" s="51">
        <v>2</v>
      </c>
      <c r="H120" s="51"/>
      <c r="I120" s="33"/>
      <c r="J120" s="34">
        <f>IF(AND(G120= "",H120= ""), 0, ROUND(ROUND(I120, 2) * ROUND(IF(H120="",G120,H120),  3), 2))</f>
        <v>0</v>
      </c>
      <c r="K120" s="7"/>
      <c r="M120" s="35">
        <v>0.2</v>
      </c>
    </row>
    <row r="121" spans="1:13">
      <c r="A121" s="7" t="s">
        <v>51</v>
      </c>
      <c r="B121" s="36"/>
      <c r="C121" s="36" t="s">
        <v>119</v>
      </c>
      <c r="D121" s="36"/>
      <c r="E121" s="36"/>
      <c r="F121" s="36"/>
      <c r="G121" s="36"/>
      <c r="H121" s="36"/>
      <c r="I121" s="36"/>
      <c r="J121" s="36"/>
    </row>
    <row r="122" spans="1:13" hidden="1">
      <c r="A122" s="7" t="s">
        <v>55</v>
      </c>
    </row>
    <row r="123" spans="1:13" ht="27.225" customHeight="1">
      <c r="A123" s="7">
        <v>9</v>
      </c>
      <c r="B123" s="28" t="s">
        <v>122</v>
      </c>
      <c r="C123" s="29" t="s">
        <v>123</v>
      </c>
      <c r="D123" s="30"/>
      <c r="E123" s="30"/>
      <c r="F123" s="31" t="s">
        <v>94</v>
      </c>
      <c r="G123" s="51">
        <v>16</v>
      </c>
      <c r="H123" s="51"/>
      <c r="I123" s="33"/>
      <c r="J123" s="34">
        <f>IF(AND(G123= "",H123= ""), 0, ROUND(ROUND(I123, 2) * ROUND(IF(H123="",G123,H123),  3), 2))</f>
        <v>0</v>
      </c>
      <c r="K123" s="7"/>
      <c r="M123" s="35">
        <v>0.2</v>
      </c>
    </row>
    <row r="124" spans="1:13">
      <c r="A124" s="7" t="s">
        <v>51</v>
      </c>
      <c r="B124" s="36"/>
      <c r="C124" s="36" t="s">
        <v>124</v>
      </c>
      <c r="D124" s="36"/>
      <c r="E124" s="36"/>
      <c r="F124" s="36"/>
      <c r="G124" s="36"/>
      <c r="H124" s="36"/>
      <c r="I124" s="36"/>
      <c r="J124" s="36"/>
    </row>
    <row r="125" spans="1:13" hidden="1">
      <c r="A125" s="7" t="s">
        <v>55</v>
      </c>
    </row>
    <row r="126" spans="1:13">
      <c r="A126" s="7" t="s">
        <v>40</v>
      </c>
      <c r="B126" s="30"/>
      <c r="J126" s="30"/>
    </row>
    <row r="127" spans="1:13">
      <c r="B127" s="30"/>
      <c r="C127" s="37" t="s">
        <v>116</v>
      </c>
      <c r="D127" s="38"/>
      <c r="E127" s="38"/>
      <c r="F127" s="39"/>
      <c r="G127" s="39"/>
      <c r="H127" s="39"/>
      <c r="I127" s="39"/>
      <c r="J127" s="40"/>
    </row>
    <row r="128" spans="1:13">
      <c r="B128" s="30"/>
      <c r="C128" s="41"/>
      <c r="D128" s="7"/>
      <c r="E128" s="7"/>
      <c r="F128" s="7"/>
      <c r="G128" s="7"/>
      <c r="H128" s="7"/>
      <c r="I128" s="7"/>
      <c r="J128" s="8"/>
    </row>
    <row r="129" spans="1:13">
      <c r="B129" s="30"/>
      <c r="C129" s="42" t="s">
        <v>77</v>
      </c>
      <c r="D129" s="26"/>
      <c r="E129" s="26"/>
      <c r="F129" s="43">
        <f>SUMIF(K117:K126, IF(K116="","",K116), J117:J126)</f>
        <v>0</v>
      </c>
      <c r="G129" s="43"/>
      <c r="H129" s="43"/>
      <c r="I129" s="43"/>
      <c r="J129" s="44"/>
    </row>
    <row r="130" spans="1:13" ht="16.9125" customHeight="1">
      <c r="B130" s="30"/>
      <c r="C130" s="42" t="s">
        <v>78</v>
      </c>
      <c r="D130" s="26"/>
      <c r="E130" s="26"/>
      <c r="F130" s="43">
        <f>ROUND(SUMIF(K117:K126, IF(K116="","",K116), J117:J126) * 0.2, 2)</f>
        <v>0</v>
      </c>
      <c r="G130" s="43"/>
      <c r="H130" s="43"/>
      <c r="I130" s="43"/>
      <c r="J130" s="44"/>
    </row>
    <row r="131" spans="1:13">
      <c r="B131" s="30"/>
      <c r="C131" s="45" t="s">
        <v>79</v>
      </c>
      <c r="D131" s="46"/>
      <c r="E131" s="46"/>
      <c r="F131" s="47">
        <f>SUM(F129:F130)</f>
        <v>0</v>
      </c>
      <c r="G131" s="47"/>
      <c r="H131" s="47"/>
      <c r="I131" s="47"/>
      <c r="J131" s="48"/>
    </row>
    <row r="132" spans="1:13" ht="18.60375" customHeight="1">
      <c r="A132" s="7">
        <v>3</v>
      </c>
      <c r="B132" s="21" t="s">
        <v>125</v>
      </c>
      <c r="C132" s="22" t="s">
        <v>126</v>
      </c>
      <c r="D132" s="22"/>
      <c r="E132" s="22"/>
      <c r="F132" s="22"/>
      <c r="G132" s="22"/>
      <c r="H132" s="22"/>
      <c r="I132" s="22"/>
      <c r="J132" s="23"/>
      <c r="K132" s="7"/>
    </row>
    <row r="133" spans="1:13">
      <c r="A133" s="7">
        <v>9</v>
      </c>
      <c r="B133" s="28" t="s">
        <v>127</v>
      </c>
      <c r="C133" s="29" t="s">
        <v>128</v>
      </c>
      <c r="D133" s="30"/>
      <c r="E133" s="30"/>
      <c r="F133" s="31" t="s">
        <v>94</v>
      </c>
      <c r="G133" s="51">
        <v>4</v>
      </c>
      <c r="H133" s="51"/>
      <c r="I133" s="33"/>
      <c r="J133" s="34">
        <f>IF(AND(G133= "",H133= ""), 0, ROUND(ROUND(I133, 2) * ROUND(IF(H133="",G133,H133),  3), 2))</f>
        <v>0</v>
      </c>
      <c r="K133" s="7"/>
      <c r="M133" s="35">
        <v>0.2</v>
      </c>
    </row>
    <row r="134" spans="1:13" hidden="1">
      <c r="A134" s="7" t="s">
        <v>55</v>
      </c>
    </row>
    <row r="135" spans="1:13">
      <c r="A135" s="7">
        <v>9</v>
      </c>
      <c r="B135" s="28" t="s">
        <v>129</v>
      </c>
      <c r="C135" s="29" t="s">
        <v>130</v>
      </c>
      <c r="D135" s="30"/>
      <c r="E135" s="30"/>
      <c r="F135" s="31" t="s">
        <v>107</v>
      </c>
      <c r="G135" s="32">
        <v>1</v>
      </c>
      <c r="H135" s="32"/>
      <c r="I135" s="33"/>
      <c r="J135" s="34">
        <f>IF(AND(G135= "",H135= ""), 0, ROUND(ROUND(I135, 2) * ROUND(IF(H135="",G135,H135),  0), 2))</f>
        <v>0</v>
      </c>
      <c r="K135" s="7"/>
      <c r="M135" s="35">
        <v>0.2</v>
      </c>
    </row>
    <row r="136" spans="1:13" hidden="1">
      <c r="A136" s="7" t="s">
        <v>50</v>
      </c>
    </row>
    <row r="137" spans="1:13" hidden="1">
      <c r="A137" s="7" t="s">
        <v>55</v>
      </c>
    </row>
    <row r="138" spans="1:13">
      <c r="A138" s="7">
        <v>9</v>
      </c>
      <c r="B138" s="28" t="s">
        <v>131</v>
      </c>
      <c r="C138" s="29" t="s">
        <v>132</v>
      </c>
      <c r="D138" s="30"/>
      <c r="E138" s="30"/>
      <c r="F138" s="31" t="s">
        <v>94</v>
      </c>
      <c r="G138" s="51">
        <v>22</v>
      </c>
      <c r="H138" s="51"/>
      <c r="I138" s="33"/>
      <c r="J138" s="34">
        <f>IF(AND(G138= "",H138= ""), 0, ROUND(ROUND(I138, 2) * ROUND(IF(H138="",G138,H138),  3), 2))</f>
        <v>0</v>
      </c>
      <c r="K138" s="7"/>
      <c r="M138" s="35">
        <v>0.2</v>
      </c>
    </row>
    <row r="139" spans="1:13">
      <c r="A139" s="7" t="s">
        <v>51</v>
      </c>
      <c r="B139" s="36"/>
      <c r="C139" s="36" t="s">
        <v>133</v>
      </c>
      <c r="D139" s="36"/>
      <c r="E139" s="36"/>
      <c r="F139" s="36"/>
      <c r="G139" s="36"/>
      <c r="H139" s="36"/>
      <c r="I139" s="36"/>
      <c r="J139" s="36"/>
    </row>
    <row r="140" spans="1:13" hidden="1">
      <c r="A140" s="7" t="s">
        <v>55</v>
      </c>
    </row>
    <row r="141" spans="1:13">
      <c r="A141" s="7" t="s">
        <v>40</v>
      </c>
      <c r="B141" s="30"/>
      <c r="J141" s="30"/>
    </row>
    <row r="142" spans="1:13">
      <c r="B142" s="30"/>
      <c r="C142" s="37" t="s">
        <v>126</v>
      </c>
      <c r="D142" s="38"/>
      <c r="E142" s="38"/>
      <c r="F142" s="39"/>
      <c r="G142" s="39"/>
      <c r="H142" s="39"/>
      <c r="I142" s="39"/>
      <c r="J142" s="40"/>
    </row>
    <row r="143" spans="1:13">
      <c r="B143" s="30"/>
      <c r="C143" s="41"/>
      <c r="D143" s="7"/>
      <c r="E143" s="7"/>
      <c r="F143" s="7"/>
      <c r="G143" s="7"/>
      <c r="H143" s="7"/>
      <c r="I143" s="7"/>
      <c r="J143" s="8"/>
    </row>
    <row r="144" spans="1:13">
      <c r="B144" s="30"/>
      <c r="C144" s="42" t="s">
        <v>77</v>
      </c>
      <c r="D144" s="26"/>
      <c r="E144" s="26"/>
      <c r="F144" s="43">
        <f>SUMIF(K133:K141, IF(K132="","",K132), J133:J141)</f>
        <v>0</v>
      </c>
      <c r="G144" s="43"/>
      <c r="H144" s="43"/>
      <c r="I144" s="43"/>
      <c r="J144" s="44"/>
    </row>
    <row r="145" spans="1:13" ht="16.9125" customHeight="1">
      <c r="B145" s="30"/>
      <c r="C145" s="42" t="s">
        <v>78</v>
      </c>
      <c r="D145" s="26"/>
      <c r="E145" s="26"/>
      <c r="F145" s="43">
        <f>ROUND(SUMIF(K133:K141, IF(K132="","",K132), J133:J141) * 0.2, 2)</f>
        <v>0</v>
      </c>
      <c r="G145" s="43"/>
      <c r="H145" s="43"/>
      <c r="I145" s="43"/>
      <c r="J145" s="44"/>
    </row>
    <row r="146" spans="1:13">
      <c r="B146" s="30"/>
      <c r="C146" s="45" t="s">
        <v>79</v>
      </c>
      <c r="D146" s="46"/>
      <c r="E146" s="46"/>
      <c r="F146" s="47">
        <f>SUM(F144:F145)</f>
        <v>0</v>
      </c>
      <c r="G146" s="47"/>
      <c r="H146" s="47"/>
      <c r="I146" s="47"/>
      <c r="J146" s="48"/>
    </row>
    <row r="147" spans="1:13" ht="18.60375" customHeight="1">
      <c r="A147" s="7">
        <v>3</v>
      </c>
      <c r="B147" s="21" t="s">
        <v>134</v>
      </c>
      <c r="C147" s="22" t="s">
        <v>135</v>
      </c>
      <c r="D147" s="22"/>
      <c r="E147" s="22"/>
      <c r="F147" s="22"/>
      <c r="G147" s="22"/>
      <c r="H147" s="22"/>
      <c r="I147" s="22"/>
      <c r="J147" s="23"/>
      <c r="K147" s="7"/>
    </row>
    <row r="148" spans="1:13" ht="33.825" customHeight="1">
      <c r="A148" s="7">
        <v>5</v>
      </c>
      <c r="B148" s="21" t="s">
        <v>136</v>
      </c>
      <c r="C148" s="26" t="s">
        <v>137</v>
      </c>
      <c r="D148" s="26"/>
      <c r="E148" s="26"/>
      <c r="F148" s="26"/>
      <c r="G148" s="26"/>
      <c r="H148" s="26"/>
      <c r="I148" s="26"/>
      <c r="J148" s="27"/>
      <c r="K148" s="7"/>
    </row>
    <row r="149" spans="1:13" hidden="1">
      <c r="A149" s="7" t="s">
        <v>47</v>
      </c>
    </row>
    <row r="150" spans="1:13" hidden="1">
      <c r="A150" s="7" t="s">
        <v>47</v>
      </c>
    </row>
    <row r="151" spans="1:13" hidden="1">
      <c r="A151" s="7" t="s">
        <v>47</v>
      </c>
    </row>
    <row r="152" spans="1:13" hidden="1">
      <c r="A152" s="7" t="s">
        <v>47</v>
      </c>
    </row>
    <row r="153" spans="1:13">
      <c r="A153" s="7">
        <v>9</v>
      </c>
      <c r="B153" s="28" t="s">
        <v>138</v>
      </c>
      <c r="C153" s="29" t="s">
        <v>139</v>
      </c>
      <c r="D153" s="30"/>
      <c r="E153" s="30"/>
      <c r="F153" s="31" t="s">
        <v>94</v>
      </c>
      <c r="G153" s="51">
        <v>14</v>
      </c>
      <c r="H153" s="51"/>
      <c r="I153" s="33"/>
      <c r="J153" s="34">
        <f>IF(AND(G153= "",H153= ""), 0, ROUND(ROUND(I153, 2) * ROUND(IF(H153="",G153,H153),  3), 2))</f>
        <v>0</v>
      </c>
      <c r="K153" s="7"/>
      <c r="M153" s="35">
        <v>0.2</v>
      </c>
    </row>
    <row r="154" spans="1:13" ht="24.75" customHeight="1">
      <c r="A154" s="7" t="s">
        <v>51</v>
      </c>
      <c r="B154" s="36"/>
      <c r="C154" s="36" t="s">
        <v>140</v>
      </c>
      <c r="D154" s="36"/>
      <c r="E154" s="36"/>
      <c r="F154" s="36"/>
      <c r="G154" s="36"/>
      <c r="H154" s="36"/>
      <c r="I154" s="36"/>
      <c r="J154" s="36"/>
    </row>
    <row r="155" spans="1:13" hidden="1">
      <c r="A155" s="7" t="s">
        <v>55</v>
      </c>
    </row>
    <row r="156" spans="1:13" hidden="1">
      <c r="A156" s="7" t="s">
        <v>56</v>
      </c>
    </row>
    <row r="157" spans="1:13">
      <c r="A157" s="7" t="s">
        <v>40</v>
      </c>
      <c r="B157" s="30"/>
      <c r="J157" s="30"/>
    </row>
    <row r="158" spans="1:13">
      <c r="B158" s="30"/>
      <c r="C158" s="37" t="s">
        <v>135</v>
      </c>
      <c r="D158" s="38"/>
      <c r="E158" s="38"/>
      <c r="F158" s="39"/>
      <c r="G158" s="39"/>
      <c r="H158" s="39"/>
      <c r="I158" s="39"/>
      <c r="J158" s="40"/>
    </row>
    <row r="159" spans="1:13">
      <c r="B159" s="30"/>
      <c r="C159" s="41"/>
      <c r="D159" s="7"/>
      <c r="E159" s="7"/>
      <c r="F159" s="7"/>
      <c r="G159" s="7"/>
      <c r="H159" s="7"/>
      <c r="I159" s="7"/>
      <c r="J159" s="8"/>
    </row>
    <row r="160" spans="1:13">
      <c r="B160" s="30"/>
      <c r="C160" s="42" t="s">
        <v>77</v>
      </c>
      <c r="D160" s="26"/>
      <c r="E160" s="26"/>
      <c r="F160" s="43">
        <f>SUMIF(K148:K157, IF(K147="","",K147), J148:J157)</f>
        <v>0</v>
      </c>
      <c r="G160" s="43"/>
      <c r="H160" s="43"/>
      <c r="I160" s="43"/>
      <c r="J160" s="44"/>
    </row>
    <row r="161" spans="1:13" ht="16.9125" customHeight="1">
      <c r="B161" s="30"/>
      <c r="C161" s="42" t="s">
        <v>78</v>
      </c>
      <c r="D161" s="26"/>
      <c r="E161" s="26"/>
      <c r="F161" s="43">
        <f>ROUND(SUMIF(K148:K157, IF(K147="","",K147), J148:J157) * 0.2, 2)</f>
        <v>0</v>
      </c>
      <c r="G161" s="43"/>
      <c r="H161" s="43"/>
      <c r="I161" s="43"/>
      <c r="J161" s="44"/>
    </row>
    <row r="162" spans="1:13">
      <c r="B162" s="30"/>
      <c r="C162" s="45" t="s">
        <v>79</v>
      </c>
      <c r="D162" s="46"/>
      <c r="E162" s="46"/>
      <c r="F162" s="47">
        <f>SUM(F160:F161)</f>
        <v>0</v>
      </c>
      <c r="G162" s="47"/>
      <c r="H162" s="47"/>
      <c r="I162" s="47"/>
      <c r="J162" s="48"/>
    </row>
    <row r="163" spans="1:13" ht="18.60375" customHeight="1">
      <c r="A163" s="7">
        <v>3</v>
      </c>
      <c r="B163" s="21" t="s">
        <v>141</v>
      </c>
      <c r="C163" s="22" t="s">
        <v>142</v>
      </c>
      <c r="D163" s="22"/>
      <c r="E163" s="22"/>
      <c r="F163" s="22"/>
      <c r="G163" s="22"/>
      <c r="H163" s="22"/>
      <c r="I163" s="22"/>
      <c r="J163" s="23"/>
      <c r="K163" s="7"/>
    </row>
    <row r="164" spans="1:13" ht="51.7275" customHeight="1">
      <c r="A164" s="7">
        <v>9</v>
      </c>
      <c r="B164" s="28" t="s">
        <v>143</v>
      </c>
      <c r="C164" s="29" t="s">
        <v>144</v>
      </c>
      <c r="D164" s="30"/>
      <c r="E164" s="30"/>
      <c r="F164" s="31" t="s">
        <v>94</v>
      </c>
      <c r="G164" s="51">
        <v>14</v>
      </c>
      <c r="H164" s="51"/>
      <c r="I164" s="33"/>
      <c r="J164" s="34">
        <f>IF(AND(G164= "",H164= ""), 0, ROUND(ROUND(I164, 2) * ROUND(IF(H164="",G164,H164),  3), 2))</f>
        <v>0</v>
      </c>
      <c r="K164" s="7" t="s">
        <v>145</v>
      </c>
      <c r="L164" s="7" t="s">
        <v>146</v>
      </c>
      <c r="M164" s="35">
        <v>0.2</v>
      </c>
    </row>
    <row r="165" spans="1:13" hidden="1">
      <c r="A165" s="7" t="s">
        <v>55</v>
      </c>
    </row>
    <row r="166" spans="1:13" ht="63.978750000000005" customHeight="1">
      <c r="A166" s="7">
        <v>9</v>
      </c>
      <c r="B166" s="28" t="s">
        <v>147</v>
      </c>
      <c r="C166" s="29" t="s">
        <v>148</v>
      </c>
      <c r="D166" s="30"/>
      <c r="E166" s="30"/>
      <c r="F166" s="31" t="s">
        <v>94</v>
      </c>
      <c r="G166" s="51">
        <v>14</v>
      </c>
      <c r="H166" s="51"/>
      <c r="I166" s="33"/>
      <c r="J166" s="34">
        <f>IF(AND(G166= "",H166= ""), 0, ROUND(ROUND(I166, 2) * ROUND(IF(H166="",G166,H166),  3), 2))</f>
        <v>0</v>
      </c>
      <c r="K166" s="7" t="s">
        <v>145</v>
      </c>
      <c r="L166" s="7" t="s">
        <v>149</v>
      </c>
      <c r="M166" s="35">
        <v>0.2</v>
      </c>
    </row>
    <row r="167" spans="1:13" hidden="1">
      <c r="A167" s="7" t="s">
        <v>55</v>
      </c>
    </row>
    <row r="168" spans="1:13">
      <c r="A168" s="7" t="s">
        <v>40</v>
      </c>
      <c r="B168" s="30"/>
      <c r="J168" s="30"/>
    </row>
    <row r="169" spans="1:13">
      <c r="B169" s="30"/>
      <c r="C169" s="37" t="s">
        <v>142</v>
      </c>
      <c r="D169" s="38"/>
      <c r="E169" s="38"/>
      <c r="F169" s="39"/>
      <c r="G169" s="39"/>
      <c r="H169" s="39"/>
      <c r="I169" s="39"/>
      <c r="J169" s="40"/>
    </row>
    <row r="170" spans="1:13">
      <c r="B170" s="30"/>
      <c r="C170" s="41"/>
      <c r="D170" s="7"/>
      <c r="E170" s="7"/>
      <c r="F170" s="7"/>
      <c r="G170" s="7"/>
      <c r="H170" s="7"/>
      <c r="I170" s="7"/>
      <c r="J170" s="8"/>
    </row>
    <row r="171" spans="1:13">
      <c r="B171" s="30"/>
      <c r="C171" s="42" t="s">
        <v>77</v>
      </c>
      <c r="D171" s="26"/>
      <c r="E171" s="26"/>
      <c r="F171" s="43">
        <f>SUMIF(K164:K168, IF(K163="","",K163), J164:J168)</f>
        <v>0</v>
      </c>
      <c r="G171" s="43"/>
      <c r="H171" s="43"/>
      <c r="I171" s="43"/>
      <c r="J171" s="44"/>
    </row>
    <row r="172" spans="1:13" ht="16.9125" customHeight="1">
      <c r="B172" s="30"/>
      <c r="C172" s="42" t="s">
        <v>78</v>
      </c>
      <c r="D172" s="26"/>
      <c r="E172" s="26"/>
      <c r="F172" s="43">
        <f>ROUND(SUMIF(K164:K168, IF(K163="","",K163), J164:J168) * 0.2, 2)</f>
        <v>0</v>
      </c>
      <c r="G172" s="43"/>
      <c r="H172" s="43"/>
      <c r="I172" s="43"/>
      <c r="J172" s="44"/>
    </row>
    <row r="173" spans="1:13">
      <c r="B173" s="30"/>
      <c r="C173" s="45" t="s">
        <v>79</v>
      </c>
      <c r="D173" s="46"/>
      <c r="E173" s="46"/>
      <c r="F173" s="47">
        <f>SUM(F171:F172)</f>
        <v>0</v>
      </c>
      <c r="G173" s="47"/>
      <c r="H173" s="47"/>
      <c r="I173" s="47"/>
      <c r="J173" s="48"/>
    </row>
    <row r="174" spans="1:13" ht="53.95087500000001" customHeight="1">
      <c r="B174" s="3"/>
      <c r="C174" s="52" t="s">
        <v>150</v>
      </c>
      <c r="D174" s="52"/>
      <c r="E174" s="52"/>
      <c r="F174" s="52"/>
      <c r="G174" s="52"/>
      <c r="H174" s="52"/>
      <c r="I174" s="52"/>
      <c r="J174" s="52"/>
    </row>
    <row r="176" spans="1:13">
      <c r="C176" s="53" t="s">
        <v>151</v>
      </c>
      <c r="D176" s="53"/>
      <c r="E176" s="53"/>
      <c r="F176" s="53"/>
      <c r="G176" s="53"/>
      <c r="H176" s="53"/>
      <c r="I176" s="53"/>
      <c r="J176" s="53"/>
    </row>
    <row r="177" spans="1:10" ht="33.825" customHeight="1">
      <c r="C177" s="54" t="s">
        <v>152</v>
      </c>
      <c r="D177" s="55"/>
      <c r="E177" s="55"/>
      <c r="F177" s="56">
        <f>SUMIF(K16:K46, "", J16:J46)</f>
        <v>0</v>
      </c>
      <c r="G177" s="56"/>
      <c r="H177" s="56"/>
      <c r="I177" s="56"/>
      <c r="J177" s="56"/>
    </row>
    <row r="178" spans="1:10" ht="16.375" customHeight="1">
      <c r="C178" s="57" t="s">
        <v>153</v>
      </c>
      <c r="D178" s="58"/>
      <c r="E178" s="58"/>
      <c r="F178" s="59">
        <f>SUMIF(K16:K46, "", J16:J46)</f>
        <v>0</v>
      </c>
      <c r="G178" s="60"/>
      <c r="H178" s="60"/>
      <c r="I178" s="60"/>
      <c r="J178" s="60"/>
    </row>
    <row r="179" spans="1:10" ht="33.825" customHeight="1">
      <c r="C179" s="54" t="s">
        <v>154</v>
      </c>
      <c r="D179" s="55"/>
      <c r="E179" s="55"/>
      <c r="F179" s="56">
        <f>SUMIF(K69:K72, "", J69:J72)</f>
        <v>0</v>
      </c>
      <c r="G179" s="56"/>
      <c r="H179" s="56"/>
      <c r="I179" s="56"/>
      <c r="J179" s="56"/>
    </row>
    <row r="180" spans="1:10">
      <c r="C180" s="57" t="s">
        <v>155</v>
      </c>
      <c r="D180" s="58"/>
      <c r="E180" s="58"/>
      <c r="F180" s="59">
        <f>SUMIF(K69:K72, "", J69:J72)</f>
        <v>0</v>
      </c>
      <c r="G180" s="60"/>
      <c r="H180" s="60"/>
      <c r="I180" s="60"/>
      <c r="J180" s="60"/>
    </row>
    <row r="181" spans="1:10" ht="16.9125" customHeight="1">
      <c r="C181" s="54" t="s">
        <v>156</v>
      </c>
      <c r="D181" s="55"/>
      <c r="E181" s="55"/>
      <c r="F181" s="56">
        <f>SUMIF(K85:K106, "", J85:J106)</f>
        <v>0</v>
      </c>
      <c r="G181" s="56"/>
      <c r="H181" s="56"/>
      <c r="I181" s="56"/>
      <c r="J181" s="56"/>
    </row>
    <row r="182" spans="1:10" ht="33.825" customHeight="1">
      <c r="C182" s="54" t="s">
        <v>157</v>
      </c>
      <c r="D182" s="55"/>
      <c r="E182" s="55"/>
      <c r="F182" s="56">
        <f>SUMIF(K117:K123, "", J117:J123)</f>
        <v>0</v>
      </c>
      <c r="G182" s="56"/>
      <c r="H182" s="56"/>
      <c r="I182" s="56"/>
      <c r="J182" s="56"/>
    </row>
    <row r="183" spans="1:10" ht="16.9125" customHeight="1">
      <c r="C183" s="54" t="s">
        <v>158</v>
      </c>
      <c r="D183" s="55"/>
      <c r="E183" s="55"/>
      <c r="F183" s="56">
        <f>SUMIF(K133:K138, "", J133:J138)</f>
        <v>0</v>
      </c>
      <c r="G183" s="56"/>
      <c r="H183" s="56"/>
      <c r="I183" s="56"/>
      <c r="J183" s="56"/>
    </row>
    <row r="184" spans="1:10" ht="16.9125" customHeight="1">
      <c r="C184" s="54" t="s">
        <v>159</v>
      </c>
      <c r="D184" s="55"/>
      <c r="E184" s="55"/>
      <c r="F184" s="56">
        <f>SUMIF(K153:K153, "", J153:J153)</f>
        <v>0</v>
      </c>
      <c r="G184" s="56"/>
      <c r="H184" s="56"/>
      <c r="I184" s="56"/>
      <c r="J184" s="56"/>
    </row>
    <row r="185" spans="1:10" ht="16.9125" customHeight="1">
      <c r="C185" s="54" t="s">
        <v>160</v>
      </c>
      <c r="D185" s="55"/>
      <c r="E185" s="55"/>
      <c r="F185" s="56">
        <f>SUMIF(K164:K166, "", J164:J166)</f>
        <v>0</v>
      </c>
      <c r="G185" s="56"/>
      <c r="H185" s="56"/>
      <c r="I185" s="56"/>
      <c r="J185" s="56"/>
    </row>
    <row r="186" spans="1:10" ht="25.025" customHeight="1">
      <c r="C186" s="61" t="s">
        <v>161</v>
      </c>
      <c r="D186" s="62"/>
      <c r="E186" s="62"/>
      <c r="F186" s="63"/>
      <c r="G186" s="63"/>
      <c r="H186" s="63"/>
      <c r="I186" s="63"/>
      <c r="J186" s="64"/>
    </row>
    <row r="187" spans="1:10">
      <c r="C187" s="65"/>
      <c r="D187" s="3"/>
      <c r="E187" s="3"/>
      <c r="F187" s="3"/>
      <c r="G187" s="3"/>
      <c r="H187" s="3"/>
      <c r="I187" s="3"/>
      <c r="J187" s="66"/>
    </row>
    <row r="188" spans="1:10">
      <c r="A188" s="67"/>
      <c r="C188" s="68" t="s">
        <v>77</v>
      </c>
      <c r="D188" s="7"/>
      <c r="E188" s="7"/>
      <c r="F188" s="69">
        <f>SUMIF(K5:K174, IF(K4="","",K4), J5:J174)</f>
        <v>0</v>
      </c>
      <c r="G188" s="70"/>
      <c r="H188" s="70"/>
      <c r="I188" s="70"/>
      <c r="J188" s="71"/>
    </row>
    <row r="189" spans="1:10">
      <c r="A189" s="67"/>
      <c r="C189" s="68" t="s">
        <v>78</v>
      </c>
      <c r="D189" s="7"/>
      <c r="E189" s="7"/>
      <c r="F189" s="69">
        <f>ROUND(SUMIF(K5:K174, IF(K4="","",K4), J5:J174) * 0.2, 2)</f>
        <v>0</v>
      </c>
      <c r="G189" s="70"/>
      <c r="H189" s="70"/>
      <c r="I189" s="70"/>
      <c r="J189" s="71"/>
    </row>
    <row r="190" spans="1:10">
      <c r="C190" s="72" t="s">
        <v>79</v>
      </c>
      <c r="D190" s="73"/>
      <c r="E190" s="73"/>
      <c r="F190" s="74">
        <f>SUM(F188:F189)</f>
        <v>0</v>
      </c>
      <c r="G190" s="75"/>
      <c r="H190" s="75"/>
      <c r="I190" s="75"/>
      <c r="J190" s="76"/>
    </row>
    <row r="191" spans="1:10">
      <c r="C191" s="77"/>
    </row>
    <row r="192" spans="1:10">
      <c r="C192" s="78" t="s">
        <v>162</v>
      </c>
    </row>
    <row r="193" spans="1:13">
      <c r="C193" s="73">
        <f>IF('Paramètres'!AA2&lt;&gt;"",'Paramètres'!AA2,"")</f>
        <v>0</v>
      </c>
      <c r="D193" s="73"/>
      <c r="E193" s="73"/>
      <c r="F193" s="73"/>
      <c r="G193" s="73"/>
      <c r="H193" s="73"/>
      <c r="I193" s="73"/>
      <c r="J193" s="73"/>
    </row>
    <row r="194" spans="1:13">
      <c r="C194" s="73"/>
      <c r="D194" s="73"/>
      <c r="E194" s="73"/>
      <c r="F194" s="73"/>
      <c r="G194" s="73"/>
      <c r="H194" s="73"/>
      <c r="I194" s="73"/>
      <c r="J194" s="73"/>
    </row>
    <row r="196" spans="1:13">
      <c r="C196" s="53" t="s">
        <v>163</v>
      </c>
      <c r="D196" s="53"/>
      <c r="E196" s="53"/>
      <c r="F196" s="53"/>
      <c r="G196" s="53"/>
      <c r="H196" s="53"/>
      <c r="I196" s="53"/>
      <c r="J196" s="53"/>
    </row>
    <row r="197" spans="1:13">
      <c r="C197" s="26" t="s">
        <v>164</v>
      </c>
      <c r="D197" s="26"/>
      <c r="E197" s="26"/>
      <c r="L197" s="7">
        <v>10</v>
      </c>
    </row>
    <row r="198" spans="1:13">
      <c r="C198" s="79" t="s">
        <v>165</v>
      </c>
      <c r="D198" s="79"/>
      <c r="E198" s="79"/>
      <c r="F198" s="80">
        <f>SUMIF(L5:L174,L198, J5:J174)</f>
        <v>0</v>
      </c>
      <c r="G198" s="80"/>
      <c r="H198" s="80"/>
      <c r="I198" s="80"/>
      <c r="J198" s="80"/>
      <c r="K198" s="7" t="s">
        <v>166</v>
      </c>
      <c r="L198" s="7" t="s">
        <v>146</v>
      </c>
    </row>
    <row r="199" spans="1:13" hidden="1">
      <c r="A199" s="7">
        <v>0.2</v>
      </c>
      <c r="C199" s="81">
        <f> "	- dont T.V.A. à 20% sur " &amp;ROUND((SUMPRODUCT((L5:L174=L198)*1, J5:J174,(M5:M174=A199)*1)), 2)&amp; "€ :"</f>
        <v>0</v>
      </c>
      <c r="D199" s="81"/>
      <c r="E199" s="81"/>
      <c r="F199" s="82"/>
      <c r="G199" s="82"/>
      <c r="H199" s="82"/>
      <c r="I199" s="82"/>
      <c r="J199" s="82"/>
      <c r="K199" s="7" t="s">
        <v>166</v>
      </c>
      <c r="M199" s="7">
        <f>ROUND((SUMPRODUCT((L5:L174=L198)*1, J5:J174,(M5:M174=A199)*1))*A199, 2)</f>
        <v>0</v>
      </c>
    </row>
    <row r="200" spans="1:13">
      <c r="C200" s="79" t="s">
        <v>167</v>
      </c>
      <c r="D200" s="79"/>
      <c r="E200" s="79"/>
      <c r="F200" s="80">
        <f>SUMIF(L5:L174,L200, J5:J174)</f>
        <v>0</v>
      </c>
      <c r="G200" s="80"/>
      <c r="H200" s="80"/>
      <c r="I200" s="80"/>
      <c r="J200" s="80"/>
      <c r="K200" s="7" t="s">
        <v>166</v>
      </c>
      <c r="L200" s="7" t="s">
        <v>149</v>
      </c>
    </row>
    <row r="201" spans="1:13" hidden="1">
      <c r="A201" s="7">
        <v>0.2</v>
      </c>
      <c r="C201" s="81">
        <f> "	- dont T.V.A. à 20% sur " &amp;ROUND((SUMPRODUCT((L5:L174=L200)*1, J5:J174,(M5:M174=A201)*1)), 2)&amp; "€ :"</f>
        <v>0</v>
      </c>
      <c r="D201" s="81"/>
      <c r="E201" s="81"/>
      <c r="F201" s="82"/>
      <c r="G201" s="82"/>
      <c r="H201" s="82"/>
      <c r="I201" s="82"/>
      <c r="J201" s="82"/>
      <c r="K201" s="7" t="s">
        <v>166</v>
      </c>
      <c r="M201" s="7">
        <f>ROUND((SUMPRODUCT((L5:L174=L200)*1, J5:J174,(M5:M174=A201)*1))*A201, 2)</f>
        <v>0</v>
      </c>
    </row>
    <row r="202" spans="1:13">
      <c r="C202" s="79" t="s">
        <v>168</v>
      </c>
      <c r="D202" s="79"/>
      <c r="E202" s="79"/>
      <c r="F202" s="79"/>
      <c r="G202" s="79"/>
      <c r="H202" s="79"/>
      <c r="I202" s="79"/>
      <c r="J202" s="79"/>
    </row>
    <row r="203" spans="1:13">
      <c r="C203" s="83" t="s">
        <v>169</v>
      </c>
      <c r="D203" s="83"/>
      <c r="E203" s="83"/>
      <c r="F203" s="80">
        <f>SUM(F198:F201)</f>
        <v>0</v>
      </c>
      <c r="G203" s="80"/>
      <c r="H203" s="80"/>
      <c r="I203" s="80"/>
      <c r="J203" s="80"/>
    </row>
    <row r="204" spans="1:13">
      <c r="C204" s="83" t="s">
        <v>170</v>
      </c>
      <c r="D204" s="83"/>
      <c r="E204" s="83"/>
      <c r="F204" s="80">
        <f>SUM(M198:M201)</f>
        <v>0</v>
      </c>
      <c r="G204" s="80"/>
      <c r="H204" s="80"/>
      <c r="I204" s="80"/>
      <c r="J204" s="80"/>
    </row>
    <row r="205" spans="1:13">
      <c r="C205" s="83" t="s">
        <v>171</v>
      </c>
      <c r="D205" s="83"/>
      <c r="E205" s="83"/>
      <c r="F205" s="80">
        <f>SUM(F204:F203)</f>
        <v>0</v>
      </c>
      <c r="G205" s="80"/>
      <c r="H205" s="80"/>
      <c r="I205" s="80"/>
      <c r="J205" s="80"/>
    </row>
    <row r="207" spans="1:13" ht="56.7" customHeight="1">
      <c r="F207" s="79" t="s">
        <v>172</v>
      </c>
      <c r="G207" s="79"/>
      <c r="H207" s="79"/>
      <c r="I207" s="79"/>
      <c r="J207" s="79"/>
    </row>
    <row r="209" spans="3:10" ht="85.05" customHeight="1">
      <c r="C209" s="84" t="s">
        <v>173</v>
      </c>
      <c r="D209" s="84"/>
      <c r="F209" s="84" t="s">
        <v>174</v>
      </c>
      <c r="G209" s="84"/>
      <c r="H209" s="84"/>
      <c r="I209" s="84"/>
      <c r="J209" s="84"/>
    </row>
    <row r="210" spans="3:10">
      <c r="C210" s="85" t="s">
        <v>175</v>
      </c>
      <c r="D210" s="85"/>
      <c r="E210" s="85"/>
      <c r="F210" s="85"/>
      <c r="G210" s="85"/>
      <c r="H210" s="85"/>
      <c r="I210" s="85"/>
      <c r="J210" s="85"/>
    </row>
  </sheetData>
  <sheetProtection password="E95E" sheet="1" objects="1" selectLockedCells="1"/>
  <mergeCells count="186">
    <mergeCell ref="C3:E3"/>
    <mergeCell ref="C4:E4"/>
    <mergeCell ref="C11:E11"/>
    <mergeCell ref="C12:E12"/>
    <mergeCell ref="C13:E13"/>
    <mergeCell ref="C16:E16"/>
    <mergeCell ref="C18:I18"/>
    <mergeCell ref="C19:I19"/>
    <mergeCell ref="C23:E23"/>
    <mergeCell ref="C26:E26"/>
    <mergeCell ref="C27:I27"/>
    <mergeCell ref="C30:E30"/>
    <mergeCell ref="C31:I31"/>
    <mergeCell ref="C35:E35"/>
    <mergeCell ref="C38:E38"/>
    <mergeCell ref="C39:I39"/>
    <mergeCell ref="C42:E42"/>
    <mergeCell ref="C43:I43"/>
    <mergeCell ref="C46:E46"/>
    <mergeCell ref="C47:I47"/>
    <mergeCell ref="C52:E52"/>
    <mergeCell ref="F53:J53"/>
    <mergeCell ref="C53:E53"/>
    <mergeCell ref="F54:J54"/>
    <mergeCell ref="C54:E54"/>
    <mergeCell ref="F55:J55"/>
    <mergeCell ref="C55:E55"/>
    <mergeCell ref="F56:J56"/>
    <mergeCell ref="C56:E56"/>
    <mergeCell ref="F57:J57"/>
    <mergeCell ref="C57:E57"/>
    <mergeCell ref="C58:E58"/>
    <mergeCell ref="C65:E65"/>
    <mergeCell ref="C66:E66"/>
    <mergeCell ref="C68:E68"/>
    <mergeCell ref="C69:E69"/>
    <mergeCell ref="C70:I70"/>
    <mergeCell ref="C72:E72"/>
    <mergeCell ref="C73:I73"/>
    <mergeCell ref="C78:E78"/>
    <mergeCell ref="F79:J79"/>
    <mergeCell ref="C79:E79"/>
    <mergeCell ref="F80:J80"/>
    <mergeCell ref="C80:E80"/>
    <mergeCell ref="F81:J81"/>
    <mergeCell ref="C81:E81"/>
    <mergeCell ref="F82:J82"/>
    <mergeCell ref="C82:E82"/>
    <mergeCell ref="F83:J83"/>
    <mergeCell ref="C83:E83"/>
    <mergeCell ref="C84:E84"/>
    <mergeCell ref="C85:E85"/>
    <mergeCell ref="C88:I88"/>
    <mergeCell ref="C93:E93"/>
    <mergeCell ref="C96:I96"/>
    <mergeCell ref="C101:E101"/>
    <mergeCell ref="C102:I102"/>
    <mergeCell ref="C104:E104"/>
    <mergeCell ref="C106:E106"/>
    <mergeCell ref="C107:I107"/>
    <mergeCell ref="C108:I108"/>
    <mergeCell ref="C110:E110"/>
    <mergeCell ref="F111:J111"/>
    <mergeCell ref="C111:E111"/>
    <mergeCell ref="F112:J112"/>
    <mergeCell ref="C112:E112"/>
    <mergeCell ref="F113:J113"/>
    <mergeCell ref="C113:E113"/>
    <mergeCell ref="F114:J114"/>
    <mergeCell ref="C114:E114"/>
    <mergeCell ref="F115:J115"/>
    <mergeCell ref="C115:E115"/>
    <mergeCell ref="C116:E116"/>
    <mergeCell ref="C117:E117"/>
    <mergeCell ref="C118:I118"/>
    <mergeCell ref="C120:E120"/>
    <mergeCell ref="C121:I121"/>
    <mergeCell ref="C123:E123"/>
    <mergeCell ref="C124:I124"/>
    <mergeCell ref="C126:E126"/>
    <mergeCell ref="F127:J127"/>
    <mergeCell ref="C127:E127"/>
    <mergeCell ref="F128:J128"/>
    <mergeCell ref="C128:E128"/>
    <mergeCell ref="F129:J129"/>
    <mergeCell ref="C129:E129"/>
    <mergeCell ref="F130:J130"/>
    <mergeCell ref="C130:E130"/>
    <mergeCell ref="F131:J131"/>
    <mergeCell ref="C131:E131"/>
    <mergeCell ref="C132:E132"/>
    <mergeCell ref="C133:E133"/>
    <mergeCell ref="C135:E135"/>
    <mergeCell ref="C138:E138"/>
    <mergeCell ref="C139:I139"/>
    <mergeCell ref="C141:E141"/>
    <mergeCell ref="F142:J142"/>
    <mergeCell ref="C142:E142"/>
    <mergeCell ref="F143:J143"/>
    <mergeCell ref="C143:E143"/>
    <mergeCell ref="F144:J144"/>
    <mergeCell ref="C144:E144"/>
    <mergeCell ref="F145:J145"/>
    <mergeCell ref="C145:E145"/>
    <mergeCell ref="F146:J146"/>
    <mergeCell ref="C146:E146"/>
    <mergeCell ref="C147:E147"/>
    <mergeCell ref="C148:E148"/>
    <mergeCell ref="C153:E153"/>
    <mergeCell ref="C154:I154"/>
    <mergeCell ref="C157:E157"/>
    <mergeCell ref="F158:J158"/>
    <mergeCell ref="C158:E158"/>
    <mergeCell ref="F159:J159"/>
    <mergeCell ref="C159:E159"/>
    <mergeCell ref="F160:J160"/>
    <mergeCell ref="C160:E160"/>
    <mergeCell ref="F161:J161"/>
    <mergeCell ref="C161:E161"/>
    <mergeCell ref="F162:J162"/>
    <mergeCell ref="C162:E162"/>
    <mergeCell ref="C163:E163"/>
    <mergeCell ref="C164:E164"/>
    <mergeCell ref="C166:E166"/>
    <mergeCell ref="C168:E168"/>
    <mergeCell ref="F169:J169"/>
    <mergeCell ref="C169:E169"/>
    <mergeCell ref="F170:J170"/>
    <mergeCell ref="C170:E170"/>
    <mergeCell ref="F171:J171"/>
    <mergeCell ref="C171:E171"/>
    <mergeCell ref="F172:J172"/>
    <mergeCell ref="C172:E172"/>
    <mergeCell ref="F173:J173"/>
    <mergeCell ref="C173:E173"/>
    <mergeCell ref="C174:J174"/>
    <mergeCell ref="C176:J176"/>
    <mergeCell ref="F177:J177"/>
    <mergeCell ref="C177:E177"/>
    <mergeCell ref="F178:J178"/>
    <mergeCell ref="C178:E178"/>
    <mergeCell ref="F179:J179"/>
    <mergeCell ref="C179:E179"/>
    <mergeCell ref="F180:J180"/>
    <mergeCell ref="C180:E180"/>
    <mergeCell ref="F181:J181"/>
    <mergeCell ref="C181:E181"/>
    <mergeCell ref="F182:J182"/>
    <mergeCell ref="C182:E182"/>
    <mergeCell ref="F183:J183"/>
    <mergeCell ref="C183:E183"/>
    <mergeCell ref="F184:J184"/>
    <mergeCell ref="C184:E184"/>
    <mergeCell ref="F185:J185"/>
    <mergeCell ref="C185:E185"/>
    <mergeCell ref="C186:E186"/>
    <mergeCell ref="C187:J187"/>
    <mergeCell ref="C188:E188"/>
    <mergeCell ref="F188:J188"/>
    <mergeCell ref="C189:E189"/>
    <mergeCell ref="F189:J189"/>
    <mergeCell ref="C190:E190"/>
    <mergeCell ref="F190:J190"/>
    <mergeCell ref="C191:J191"/>
    <mergeCell ref="C192:J192"/>
    <mergeCell ref="C193:J193"/>
    <mergeCell ref="C194:J194"/>
    <mergeCell ref="C196:J196"/>
    <mergeCell ref="C197:E197"/>
    <mergeCell ref="C198:E198"/>
    <mergeCell ref="F198:J198"/>
    <mergeCell ref="F199:J199"/>
    <mergeCell ref="C200:E200"/>
    <mergeCell ref="F200:J200"/>
    <mergeCell ref="F201:J201"/>
    <mergeCell ref="C202:E202"/>
    <mergeCell ref="C203:E203"/>
    <mergeCell ref="F203:J203"/>
    <mergeCell ref="C204:E204"/>
    <mergeCell ref="F204:J204"/>
    <mergeCell ref="C205:E205"/>
    <mergeCell ref="F205:J205"/>
    <mergeCell ref="F207:J207"/>
    <mergeCell ref="C209:D209"/>
    <mergeCell ref="F209:J209"/>
    <mergeCell ref="C210:J210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&amp;L01 - 2024 - Implantation de services académiques dans les locaux de l'INSPE COLMAR
&amp;RDPGF - Lot n°05 MENUISERIES INTERIEURES - MEMUISERIE EXTERIEURE - STORE SCREEN 
DCE - Edition du 22/07/2025</oddHeader>
    <oddFooter>&amp;CEdition du 22/07/2025&amp;RPage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26" t="s">
        <v>176</v>
      </c>
      <c r="AA1" s="7">
        <f>IF('DPGF'!F190&lt;&gt;"",'DPGF'!F190,"0")</f>
        <v>0</v>
      </c>
    </row>
    <row r="2" spans="1:27" ht="12.75" customHeight="1">
      <c r="AA2" s="7">
        <f>UPPER(MID(AA98,1,1))&amp;MID(AA98,2,168)</f>
        <v>0</v>
      </c>
    </row>
    <row r="3" spans="1:27" ht="25.5" customHeight="1">
      <c r="A3" s="83" t="s">
        <v>177</v>
      </c>
      <c r="B3" s="79" t="s">
        <v>178</v>
      </c>
      <c r="C3" s="86" t="s">
        <v>203</v>
      </c>
      <c r="D3" s="86"/>
      <c r="E3" s="86"/>
      <c r="F3" s="86"/>
      <c r="G3" s="86"/>
      <c r="H3" s="86"/>
      <c r="I3" s="86"/>
      <c r="J3" s="86"/>
      <c r="AA3" s="7">
        <f>INT(AA1/1000000)</f>
        <v>0</v>
      </c>
    </row>
    <row r="4" spans="1:27" ht="12.75" customHeight="1">
      <c r="AA4" s="7">
        <f>INT((AA1-AA3*1000000)/1000)</f>
        <v>0</v>
      </c>
    </row>
    <row r="5" spans="1:27" ht="25.5" customHeight="1">
      <c r="A5" s="83" t="s">
        <v>179</v>
      </c>
      <c r="B5" s="79" t="s">
        <v>180</v>
      </c>
      <c r="C5" s="86" t="s">
        <v>204</v>
      </c>
      <c r="D5" s="86"/>
      <c r="E5" s="86"/>
      <c r="F5" s="86"/>
      <c r="G5" s="86"/>
      <c r="H5" s="86"/>
      <c r="I5" s="86"/>
      <c r="J5" s="86"/>
      <c r="AA5" s="7">
        <f>INT(AA1-AA3*1000000-AA4*1000)</f>
        <v>0</v>
      </c>
    </row>
    <row r="6" spans="1:27" ht="12.75" customHeight="1">
      <c r="AA6" s="7">
        <f>ROUND(AA1-AA3*1000000-AA4*1000-AA5,2)*100</f>
        <v>0</v>
      </c>
    </row>
    <row r="7" spans="1:27" ht="12.75" customHeight="1">
      <c r="A7" s="83" t="s">
        <v>189</v>
      </c>
      <c r="B7" s="79" t="s">
        <v>190</v>
      </c>
      <c r="C7" s="86" t="s">
        <v>205</v>
      </c>
      <c r="AA7" s="7">
        <f>AA3-AA12*100</f>
        <v>0</v>
      </c>
    </row>
    <row r="8" spans="1:27" ht="12.75" customHeight="1">
      <c r="AA8" s="7">
        <f/>
        <v>0</v>
      </c>
    </row>
    <row r="9" spans="1:27" ht="12.75" customHeight="1">
      <c r="A9" s="83" t="s">
        <v>191</v>
      </c>
      <c r="B9" s="79" t="s">
        <v>192</v>
      </c>
      <c r="C9" s="86" t="s">
        <v>38</v>
      </c>
      <c r="AA9" s="7">
        <f>AA4-AA15*100</f>
        <v>0</v>
      </c>
    </row>
    <row r="10" spans="1:27" ht="12.75" customHeight="1">
      <c r="AA10" s="7">
        <f>ROUND(AA5-AA18*100,0)</f>
        <v>0</v>
      </c>
    </row>
    <row r="11" spans="1:27" ht="25.5" customHeight="1">
      <c r="A11" s="83" t="s">
        <v>181</v>
      </c>
      <c r="B11" s="79" t="s">
        <v>182</v>
      </c>
      <c r="C11" s="86" t="s">
        <v>39</v>
      </c>
      <c r="D11" s="86"/>
      <c r="E11" s="86"/>
      <c r="F11" s="86"/>
      <c r="G11" s="86"/>
      <c r="H11" s="86"/>
      <c r="I11" s="86"/>
      <c r="J11" s="86"/>
      <c r="AA11" s="7">
        <f>AA6</f>
        <v>0</v>
      </c>
    </row>
    <row r="12" spans="1:27" ht="12.75" customHeight="1">
      <c r="AA12" s="7">
        <f>INT(AA3/100)</f>
        <v>0</v>
      </c>
    </row>
    <row r="13" spans="1:27" ht="12.75" customHeight="1">
      <c r="A13" s="83" t="s">
        <v>193</v>
      </c>
      <c r="B13" s="79" t="s">
        <v>194</v>
      </c>
      <c r="C13" s="86" t="s">
        <v>206</v>
      </c>
      <c r="AA13" s="7">
        <f>INT((AA3-AA12*100)/10)</f>
        <v>0</v>
      </c>
    </row>
    <row r="14" spans="1:27" ht="12.75" customHeight="1">
      <c r="AA14" s="7">
        <f>AA3-AA12*100-AA13*10</f>
        <v>0</v>
      </c>
    </row>
    <row r="15" spans="1:27" ht="12.75" customHeight="1">
      <c r="A15" s="83" t="s">
        <v>195</v>
      </c>
      <c r="B15" s="79" t="s">
        <v>196</v>
      </c>
      <c r="C15" s="86" t="s">
        <v>207</v>
      </c>
      <c r="AA15" s="7">
        <f>INT(AA4/100)</f>
        <v>0</v>
      </c>
    </row>
    <row r="16" spans="1:27" ht="12.75" customHeight="1">
      <c r="AA16" s="7">
        <f>INT((AA4-AA15*100)/10)</f>
        <v>0</v>
      </c>
    </row>
    <row r="17" spans="1:27" ht="12.75" customHeight="1">
      <c r="A17" s="83" t="s">
        <v>197</v>
      </c>
      <c r="B17" s="79" t="s">
        <v>198</v>
      </c>
      <c r="C17" s="86">
        <v>2</v>
      </c>
      <c r="AA17" s="7">
        <f>AA4-AA15*100-AA16*10</f>
        <v>0</v>
      </c>
    </row>
    <row r="18" spans="1:27" ht="12.75" customHeight="1">
      <c r="AA18" s="7">
        <f>INT(AA5/100)</f>
        <v>0</v>
      </c>
    </row>
    <row r="19" spans="1:27" ht="12.75" customHeight="1">
      <c r="C19" s="87">
        <v>0.2</v>
      </c>
      <c r="E19" s="88" t="s">
        <v>199</v>
      </c>
      <c r="AA19" s="7">
        <f>INT((AA5-AA18*100)/10)</f>
        <v>0</v>
      </c>
    </row>
    <row r="20" spans="1:27" ht="12.75" customHeight="1">
      <c r="C20" s="89">
        <v>0.055</v>
      </c>
      <c r="E20" s="88" t="s">
        <v>200</v>
      </c>
      <c r="AA20" s="7">
        <f>AA5-AA18*100-AA19*10</f>
        <v>0</v>
      </c>
    </row>
    <row r="21" spans="1:27" ht="12.75" customHeight="1">
      <c r="C21" s="89">
        <v>0</v>
      </c>
      <c r="E21" s="88" t="s">
        <v>201</v>
      </c>
      <c r="AA21" s="7">
        <f>INT(AA6/10)</f>
        <v>0</v>
      </c>
    </row>
    <row r="22" spans="1:27" ht="12.75" customHeight="1">
      <c r="C22" s="90">
        <v>0</v>
      </c>
      <c r="E22" s="88" t="s">
        <v>202</v>
      </c>
      <c r="AA22" s="7">
        <f>ROUND(AA6-AA21*10,0)</f>
        <v>0</v>
      </c>
    </row>
    <row r="23" spans="1:27" ht="12.75" customHeight="1">
      <c r="AA23" s="7">
        <f>IF(AA12=0,"",IF(AA12=1,"",IF(AA12=2,"deux ",IF(AA12=3,"trois ",IF(AA12=4,"quatre ",IF(AA12=5,"cinq ",AA42))))))</f>
        <v>0</v>
      </c>
    </row>
    <row r="24" spans="1:27" ht="12.75" customHeight="1">
      <c r="A24" s="83" t="s">
        <v>183</v>
      </c>
      <c r="B24" s="79" t="s">
        <v>184</v>
      </c>
      <c r="C24" s="86"/>
      <c r="D24" s="86"/>
      <c r="E24" s="86"/>
      <c r="F24" s="86"/>
      <c r="G24" s="86"/>
      <c r="H24" s="86"/>
      <c r="I24" s="86"/>
      <c r="J24" s="86"/>
      <c r="AA24" s="7">
        <f>IF(AA12=0,"",IF(AA12&lt;2,"cent ",AA43))</f>
        <v>0</v>
      </c>
    </row>
    <row r="25" spans="1:27" ht="12.75" customHeight="1">
      <c r="AA25" s="7">
        <f>IF(AA13=1,AA44,IF(AA13=7,AA64,IF(AA13=9,AA80,AA89)))</f>
        <v>0</v>
      </c>
    </row>
    <row r="26" spans="1:27" ht="12.75" customHeight="1">
      <c r="A26" s="83" t="s">
        <v>185</v>
      </c>
      <c r="B26" s="79" t="s">
        <v>186</v>
      </c>
      <c r="C26" s="86"/>
      <c r="D26" s="86"/>
      <c r="E26" s="86"/>
      <c r="F26" s="86"/>
      <c r="G26" s="86"/>
      <c r="H26" s="86"/>
      <c r="I26" s="86"/>
      <c r="J26" s="86"/>
      <c r="AA26" s="7">
        <f>IF(AA7=11,"",IF(AA7=12,"",IF(AA7=13,"",IF(AA7=14,"",IF(AA7=15,"",IF(AA7=16,"",AA45))))))</f>
        <v>0</v>
      </c>
    </row>
    <row r="27" spans="1:27" ht="12.75" customHeight="1">
      <c r="AA27" s="7">
        <f>IF(AA3=0,"",IF(AA3&lt;2,"million ","millions "))</f>
        <v>0</v>
      </c>
    </row>
    <row r="28" spans="1:27" ht="12.75" customHeight="1">
      <c r="A28" s="83" t="s">
        <v>187</v>
      </c>
      <c r="B28" s="79" t="s">
        <v>188</v>
      </c>
      <c r="C28" s="86"/>
      <c r="D28" s="86"/>
      <c r="E28" s="86"/>
      <c r="F28" s="86"/>
      <c r="G28" s="86"/>
      <c r="H28" s="86"/>
      <c r="I28" s="86"/>
      <c r="J28" s="86"/>
      <c r="AA28" s="7">
        <f>IF(AA8=1,"",IF(AA15=0,"",IF(AA15=1,"",IF(AA15=2,"deux ",IF(AA15=3,"trois ",IF(AA15=4,"quatre ",IF(AA15=5,"cinq ",AA46)))))))</f>
        <v>0</v>
      </c>
    </row>
    <row r="29" spans="1:27" ht="12.75" customHeight="1">
      <c r="AA29" s="7">
        <f>IF(AA15=0,"",IF(AA15&lt;2,"cent ",AA47))</f>
        <v>0</v>
      </c>
    </row>
    <row r="30" spans="1:27" ht="12.75" customHeight="1">
      <c r="AA30" s="7">
        <f>IF(AA16=1,AA48,IF(AA16=7,AA66,IF(AA16=9,AA81,AA90)))</f>
        <v>0</v>
      </c>
    </row>
    <row r="31" spans="1:27" ht="12.75" customHeight="1">
      <c r="AA31" s="7">
        <f>IF(AA4=1,"",AA49)</f>
        <v>0</v>
      </c>
    </row>
    <row r="32" spans="1:27" ht="12.75" customHeight="1">
      <c r="AA32" s="7">
        <f>IF(AA4&gt;0,"mille ","")</f>
        <v>0</v>
      </c>
    </row>
    <row r="33" spans="27:27" ht="12.75" customHeight="1">
      <c r="AA33" s="7">
        <f>IF(INT(AA1)=0,"zéro ",IF(AA18=0,"",IF(AA18=1,"",IF(AA18=2,"deux ",IF(AA18=3,"trois ",IF(AA18=4,"quatre ",IF(AA18=5,"cinq ",AA50)))))))</f>
        <v>0</v>
      </c>
    </row>
    <row r="34" spans="27:27" ht="12.75" customHeight="1">
      <c r="AA34" s="7">
        <f>IF(AA18=0,"",IF(AA18&lt;2,"cent ",AA51))</f>
        <v>0</v>
      </c>
    </row>
    <row r="35" spans="27:27" ht="12.75" customHeight="1">
      <c r="AA35" s="7">
        <f>IF(AA19=1,AA52,IF(AA19=7,AA68,IF(AA19=9,AA83,AA91)))</f>
        <v>0</v>
      </c>
    </row>
    <row r="36" spans="27:27" ht="12.75" customHeight="1">
      <c r="AA36" s="7">
        <f>IF(AA10=11,"",IF(AA10=12,"",IF(AA10=13,"",IF(AA10=14,"",IF(AA10=15,"",IF(AA10=16,"",AA53))))))</f>
        <v>0</v>
      </c>
    </row>
    <row r="37" spans="27:27" ht="12.75" customHeight="1">
      <c r="AA37" s="7">
        <f>IF(INT(AA1&lt;2),"euro ","euros ")</f>
        <v>0</v>
      </c>
    </row>
    <row r="38" spans="27:27" ht="12.75" customHeight="1">
      <c r="AA38" s="7">
        <f>IF(AA6&gt;0,"et ","")</f>
        <v>0</v>
      </c>
    </row>
    <row r="39" spans="27:27" ht="12.75" customHeight="1">
      <c r="AA39" s="7">
        <f>IF(AA21=1,AA54,IF(AA21=7,AA70,IF(AA21=9,AA84,AA92)))</f>
        <v>0</v>
      </c>
    </row>
    <row r="40" spans="27:27" ht="12.75" customHeight="1">
      <c r="AA40" s="7">
        <f>IF(AA11=11,"",IF(AA11=12,"",IF(AA11=13,"",IF(AA11=14,"",IF(AA11=15,"",IF(AA11=16,"",AA55))))))</f>
        <v>0</v>
      </c>
    </row>
    <row r="41" spans="27:27" ht="12.75" customHeight="1">
      <c r="AA41" s="7">
        <f>IF(AA6=0,"",IF(AA6&lt;2,"centime","centimes"))</f>
        <v>0</v>
      </c>
    </row>
    <row r="42" spans="27:27" ht="12.75" customHeight="1">
      <c r="AA42" s="7">
        <f>IF(AA3=0," ",IF(AA12=6,"six ",IF(AA12=7,"sept ",IF(AA12=8,"huit ",IF(AA12=9,"neuf ",)))))</f>
        <v>0</v>
      </c>
    </row>
    <row r="43" spans="27:27" ht="12.75" customHeight="1">
      <c r="AA43" s="7">
        <f>IF(AA7&gt;0,"cent ", "cents ")</f>
        <v>0</v>
      </c>
    </row>
    <row r="44" spans="27:27" ht="12.75" customHeight="1">
      <c r="AA44" s="7">
        <f>IF(AA7=10,"dix ",IF(AA7=11,"onze ",IF(AA7=12,"douze ",IF(AA7=13,"treize ",IF(AA7=14,"quatorze ",IF(AA7=15,"quinze ",AA56))))))</f>
        <v>0</v>
      </c>
    </row>
    <row r="45" spans="27:27" ht="12.75" customHeight="1">
      <c r="AA45" s="7">
        <f>IF(AA7=17,"",IF(AA7=18,"",IF(AA7=19,"",AA57)))</f>
        <v>0</v>
      </c>
    </row>
    <row r="46" spans="27:27" ht="12.75" customHeight="1">
      <c r="AA46" s="7">
        <f>IF(AA15=6,"six ",IF(AA15=7,"sept ",IF(AA15=8,"huit ",IF(AA15=9,"neuf ",))))</f>
        <v>0</v>
      </c>
    </row>
    <row r="47" spans="27:27" ht="12.75" customHeight="1">
      <c r="AA47" s="7">
        <f>IF(AA9&gt;0,"cent ", "cents ")</f>
        <v>0</v>
      </c>
    </row>
    <row r="48" spans="27:27" ht="12.75" customHeight="1">
      <c r="AA48" s="7">
        <f>IF(AA9=10,"dix ",IF(AA9=11,"onze ",IF(AA9=12,"douze ",IF(AA9=13,"treize ",IF(AA9=14,"quatorze ",IF(AA9=15,"quinze ",AA58))))))</f>
        <v>0</v>
      </c>
    </row>
    <row r="49" spans="27:27" ht="12.75" customHeight="1">
      <c r="AA49" s="7">
        <f>IF(AA9=11,"",IF(AA9=12,"",IF(AA9=13,"",IF(AA9=14,"",IF(AA9=15,"",IF(AA9=16,"",AA59))))))</f>
        <v>0</v>
      </c>
    </row>
    <row r="50" spans="27:27" ht="12.75" customHeight="1">
      <c r="AA50" s="7">
        <f>IF(AA18=6,"six ",IF(AA18=7,"sept ",IF(AA18=8,"huit ",IF(AA18=9,"neuf ",))))</f>
        <v>0</v>
      </c>
    </row>
    <row r="51" spans="27:27" ht="12.75" customHeight="1">
      <c r="AA51" s="7">
        <f>IF(AA10&gt;0,"cent ", "cents ")</f>
        <v>0</v>
      </c>
    </row>
    <row r="52" spans="27:27" ht="12.75" customHeight="1">
      <c r="AA52" s="7">
        <f>IF(AA10=10,"dix ",IF(AA10=11,"onze ",IF(AA10=12,"douze ",IF(AA10=13,"treize ",IF(AA10=14,"quatorze ",IF(AA10=15,"quinze ",AA60))))))</f>
        <v>0</v>
      </c>
    </row>
    <row r="53" spans="27:27" ht="12.75" customHeight="1">
      <c r="AA53" s="7">
        <f>IF(AA10=17,"",IF(AA10=18,"",IF(AA10=19,"",AA61)))</f>
        <v>0</v>
      </c>
    </row>
    <row r="54" spans="27:27" ht="12.75" customHeight="1">
      <c r="AA54" s="7">
        <f>IF(AA11=10,"dix ",IF(AA11=11,"onze ",IF(AA11=12,"douze ",IF(AA11=13,"treize ",IF(AA11=14,"quatorze ",IF(AA11=15,"quinze ",AA62))))))</f>
        <v>0</v>
      </c>
    </row>
    <row r="55" spans="27:27" ht="12.75" customHeight="1">
      <c r="AA55" s="7">
        <f>IF(AA11=17,"",IF(AA11=18,"",IF(AA11=19,"",AA63)))</f>
        <v>0</v>
      </c>
    </row>
    <row r="56" spans="27:27" ht="12.75" customHeight="1">
      <c r="AA56" s="7">
        <f>IF(AA7=16,"seize ",IF(AA7=17,"dix-sept ",IF(AA7=18,"dix-huit ",IF(AA7=19,"dix-neuf ",AA64))))</f>
        <v>0</v>
      </c>
    </row>
    <row r="57" spans="27:27" ht="12.75" customHeight="1">
      <c r="AA57" s="7">
        <f>IF(AA7=21,"et un ",IF(AA7=31,"et un ",IF(AA7=41,"et un ",IF(AA7=51,"et un ",IF(AA7=61,"et un ",AA65)))))</f>
        <v>0</v>
      </c>
    </row>
    <row r="58" spans="27:27" ht="12.75" customHeight="1">
      <c r="AA58" s="7">
        <f>IF(AA9=16,"seize ",IF(AA9=17,"dix-sept ",IF(AA9=18,"dix-huit ",IF(AA9=19,"dix-neuf ",AA66))))</f>
        <v>0</v>
      </c>
    </row>
    <row r="59" spans="27:27" ht="12.75" customHeight="1">
      <c r="AA59" s="7">
        <f>IF(AA9=17,"",IF(AA9=18,"",IF(AA9=19,"",AA67)))</f>
        <v>0</v>
      </c>
    </row>
    <row r="60" spans="27:27" ht="12.75" customHeight="1">
      <c r="AA60" s="7">
        <f>IF(AA10=16,"seize ",IF(AA10=17,"dix-sept ",IF(AA10=18,"dix-huit ",IF(AA10=19,"dix-neuf ",AA68))))</f>
        <v>0</v>
      </c>
    </row>
    <row r="61" spans="27:27" ht="12.75" customHeight="1">
      <c r="AA61" s="7">
        <f>IF(AA10=21,"et un ",IF(AA10=31,"et un ",IF(AA10=41,"et un ",IF(AA10=51,"et un ",IF(AA10=61,"et un ",AA69)))))</f>
        <v>0</v>
      </c>
    </row>
    <row r="62" spans="27:27" ht="12.75" customHeight="1">
      <c r="AA62" s="7">
        <f>IF(AA11=16,"seize ",IF(AA11=17,"dix-sept ",IF(AA11=18,"dix-huit ",IF(AA11=19,"dix-neuf ",AA70))))</f>
        <v>0</v>
      </c>
    </row>
    <row r="63" spans="27:27" ht="12.75" customHeight="1">
      <c r="AA63" s="7">
        <f>IF(AA11=21,"et un ",IF(AA11=31,"et un ",IF(AA11=41,"et un ",IF(AA11=51,"et un ",IF(AA11=61,"et un ",AA71)))))</f>
        <v>0</v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>0</v>
      </c>
    </row>
    <row r="65" spans="27:27" ht="12.75" customHeight="1">
      <c r="AA65" s="7">
        <f>IF(AA13=9,"",IF(AA13=7,"",IF(AA14=0,"",IF(AA14=1,"un ",IF(AA14=2,"deux ",IF(AA14=3,"trois ",IF(AA14=4,"quatre ",IF(AA14=5,"cinq ",AA73))))))))</f>
        <v>0</v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>0</v>
      </c>
    </row>
    <row r="67" spans="27:27" ht="12.75" customHeight="1">
      <c r="AA67" s="7">
        <f>IF(AA9=21,"et un ",IF(AA9=31,"et un ",IF(AA9=41,"et un ",IF(AA9=51,"et un ",IF(AA9=61,"et un ",AA75)))))</f>
        <v>0</v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>0</v>
      </c>
    </row>
    <row r="69" spans="27:27" ht="12.75" customHeight="1">
      <c r="AA69" s="7">
        <f>IF(AA19=9,"",IF(AA19=7,"",IF(AA20=0,"",IF(AA20=1,"un ",IF(AA20=2,"deux ",IF(AA20=3,"trois ",IF(AA20=4,"quatre ",IF(AA20=5,"cinq ",AA77))))))))</f>
        <v>0</v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>0</v>
      </c>
    </row>
    <row r="71" spans="27:27" ht="12.75" customHeight="1">
      <c r="AA71" s="7">
        <f>IF(AA21=9,"",IF(AA21=7,"",IF(AA22=0,"",IF(AA22=1,"un ",IF(AA22=2,"deux ",IF(AA22=3,"trois ",IF(AA22=4,"quatre ",IF(AA22=5,"cinq ",AA79))))))))</f>
        <v>0</v>
      </c>
    </row>
    <row r="72" spans="27:27" ht="12.75" customHeight="1">
      <c r="AA72" s="7">
        <f>IF(AA7=76,"soixante-seize ",IF(AA7=77,"soixante-dix-sept ",IF(AA7=78,"soixante-dix-huit ",IF(AA7=79,"soixante-dix-neuf ",AA80))))</f>
        <v>0</v>
      </c>
    </row>
    <row r="73" spans="27:27" ht="12.75" customHeight="1">
      <c r="AA73" s="7">
        <f>IF(AA13=9,"",IF(AA14=6,"six ",IF(AA14=7,"sept ",IF(AA14=8,"huit ",IF(AA14=9,"neuf ",)))))</f>
        <v>0</v>
      </c>
    </row>
    <row r="74" spans="27:27" ht="12.75" customHeight="1">
      <c r="AA74" s="7">
        <f>IF(AA9=76,"soixante-seize ",IF(AA9=77,"soixante-dix-sept ",IF(AA9=78,"soixante-dix-huit ",IF(AA9=79,"soixante-dix-neuf ",AA81))))</f>
        <v>0</v>
      </c>
    </row>
    <row r="75" spans="27:27" ht="12.75" customHeight="1">
      <c r="AA75" s="7">
        <f>IF(AA16=9,"",IF(AA16=7,"",IF(AA17=0,"",IF(AA17=1,"un ",IF(AA17=2,"deux ",IF(AA17=3,"trois ",IF(AA17=4,"quatre ",IF(AA17=5,"cinq ",AA82))))))))</f>
        <v>0</v>
      </c>
    </row>
    <row r="76" spans="27:27" ht="12.75" customHeight="1">
      <c r="AA76" s="7">
        <f>IF(AA10=76,"soixante-seize ",IF(AA10=77,"soixante-dix-sept ",IF(AA10=78,"soixante-dix-huit ",IF(AA10=79,"soixante-dix-neuf ",AA83))))</f>
        <v>0</v>
      </c>
    </row>
    <row r="77" spans="27:27" ht="12.75" customHeight="1">
      <c r="AA77" s="7">
        <f>IF(AA19=9,"",IF(AA20=6,"six ",IF(AA20=7,"sept ",IF(AA20=8,"huit ",IF(AA20=9,"neuf ",)))))</f>
        <v>0</v>
      </c>
    </row>
    <row r="78" spans="27:27" ht="12.75" customHeight="1">
      <c r="AA78" s="7">
        <f>IF(AA11=76,"soixante-seize ",IF(AA11=77,"soixante-dix-sept ",IF(AA11=78,"soixante-dix-huit ",IF(AA11=79,"soixante-dix-neuf ",AA84))))</f>
        <v>0</v>
      </c>
    </row>
    <row r="79" spans="27:27" ht="12.75" customHeight="1">
      <c r="AA79" s="7">
        <f>IF(AA21=9,"",IF(AA22=6,"six ",IF(AA22=7,"sept ",IF(AA22=8,"huit ",IF(AA22=9,"neuf ",)))))</f>
        <v>0</v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>0</v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>0</v>
      </c>
    </row>
    <row r="82" spans="27:27" ht="12.75" customHeight="1">
      <c r="AA82" s="7">
        <f>IF(AA16=9,"",IF(AA17=6,"six ",IF(AA17=7,"sept ",IF(AA17=8,"huit ",IF(AA17=9,"neuf ",)))))</f>
        <v>0</v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>0</v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>0</v>
      </c>
    </row>
    <row r="85" spans="27:27" ht="12.75" customHeight="1">
      <c r="AA85" s="7">
        <f>IF(AA7=96,"quatre-vingt-seize ",IF(AA7=97,"quatre-vingt-dix-sept ",IF(AA7=98,"quatre-vingt-dix-huit ",IF(AA7=99,"quatre-vingt-dix-neuf ",AA89))))</f>
        <v>0</v>
      </c>
    </row>
    <row r="86" spans="27:27" ht="12.75" customHeight="1">
      <c r="AA86" s="7">
        <f>IF(AA9=96,"quatre-vingt-seize ",IF(AA9=97,"quatre-vingt-dix-sept ",IF(AA9=98,"quatre-vingt-dix-huit ",IF(AA9=99,"quatre-vingt-dix-neuf ",AA90))))</f>
        <v>0</v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>0</v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>0</v>
      </c>
    </row>
    <row r="89" spans="27:27" ht="12.75" customHeight="1">
      <c r="AA89" s="7">
        <f>IF(AA13=2,"vingt ",IF(AA13=3,"trente ",IF(AA13=4,"quarante ",IF(AA13=5,"cinquante ",AA93))))</f>
        <v>0</v>
      </c>
    </row>
    <row r="90" spans="27:27" ht="12.75" customHeight="1">
      <c r="AA90" s="7">
        <f>IF(AA16=2,"vingt ",IF(AA16=3,"trente ",IF(AA16=4,"quarante ",IF(AA16=5,"cinquante ",AA94))))</f>
        <v>0</v>
      </c>
    </row>
    <row r="91" spans="27:27" ht="12.75" customHeight="1">
      <c r="AA91" s="7">
        <f>IF(AA19=2,"vingt ",IF(AA19=3,"trente ",IF(AA19=4,"quarante ",IF(AA19=5,"cinquante ",AA95))))</f>
        <v>0</v>
      </c>
    </row>
    <row r="92" spans="27:27" ht="12.75" customHeight="1">
      <c r="AA92" s="7">
        <f>IF(AA21=2,"vingt ",IF(AA21=3,"trente ",IF(AA21=4,"quarante ",IF(AA21=5,"cinquante ",AA96))))</f>
        <v>0</v>
      </c>
    </row>
    <row r="93" spans="27:27" ht="12.75" customHeight="1">
      <c r="AA93" s="7">
        <f>IF(AA13=6,"soixante ",IF(AA7=80,"quatre-vingts ",IF(AA13=8,"quatre-vingt-","")))</f>
        <v>0</v>
      </c>
    </row>
    <row r="94" spans="27:27" ht="12.75" customHeight="1">
      <c r="AA94" s="7">
        <f>IF(AA16=6,"soixante ",IF(AA9=80,"quatre-vingts ",IF(AA16=8,"quatre-vingt-","")))</f>
        <v>0</v>
      </c>
    </row>
    <row r="95" spans="27:27" ht="12.75" customHeight="1">
      <c r="AA95" s="7">
        <f>IF(AA19=6,"soixante ",IF(AA10=80,"quatre-vingts ",IF(AA19=8,"quatre-vingt-","")))</f>
        <v>0</v>
      </c>
    </row>
    <row r="96" spans="27:27" ht="12.75" customHeight="1">
      <c r="AA96" s="7">
        <f>IF(AA21=6,"soixante ",IF(AA11=80,"quatre-vingts ",IF(AA21=8,"quatre-vingt-","")))</f>
        <v>0</v>
      </c>
    </row>
    <row r="97" spans="27:27" ht="12.75" customHeight="1">
      <c r="AA97" s="7">
        <f/>
        <v>0</v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>0</v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1"/>
  <sheetViews>
    <sheetView workbookViewId="0"/>
  </sheetViews>
  <sheetFormatPr defaultRowHeight="15"/>
  <cols>
    <col min="1" max="1" width="24.7109375" customWidth="1"/>
  </cols>
  <sheetData>
    <row r="1" spans="1:3">
      <c r="A1" s="7" t="s">
        <v>208</v>
      </c>
      <c r="B1" s="7" t="s">
        <v>209</v>
      </c>
    </row>
    <row r="2" spans="1:3">
      <c r="A2" s="7" t="s">
        <v>210</v>
      </c>
      <c r="B2" s="7" t="s">
        <v>203</v>
      </c>
    </row>
    <row r="3" spans="1:3">
      <c r="A3" s="7" t="s">
        <v>211</v>
      </c>
      <c r="B3" s="7">
        <v>1</v>
      </c>
    </row>
    <row r="4" spans="1:3">
      <c r="A4" s="7" t="s">
        <v>212</v>
      </c>
      <c r="B4" s="7">
        <v>0</v>
      </c>
    </row>
    <row r="5" spans="1:3">
      <c r="A5" s="7" t="s">
        <v>213</v>
      </c>
      <c r="B5" s="7">
        <v>0</v>
      </c>
    </row>
    <row r="6" spans="1:3">
      <c r="A6" s="7" t="s">
        <v>214</v>
      </c>
      <c r="B6" s="7">
        <v>1</v>
      </c>
    </row>
    <row r="7" spans="1:3">
      <c r="A7" s="7" t="s">
        <v>215</v>
      </c>
      <c r="B7" s="7">
        <v>1</v>
      </c>
    </row>
    <row r="8" spans="1:3">
      <c r="A8" s="7" t="s">
        <v>216</v>
      </c>
      <c r="B8" s="7">
        <v>0</v>
      </c>
    </row>
    <row r="9" spans="1:3">
      <c r="A9" s="7" t="s">
        <v>217</v>
      </c>
      <c r="B9" s="7">
        <v>0</v>
      </c>
    </row>
    <row r="10" spans="1:3">
      <c r="A10" s="7" t="s">
        <v>218</v>
      </c>
      <c r="C10" s="7" t="s">
        <v>219</v>
      </c>
    </row>
    <row r="11" spans="1:3">
      <c r="A11" s="7" t="s">
        <v>220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1" t="s">
        <v>221</v>
      </c>
      <c r="C2" s="91"/>
      <c r="D2" s="91"/>
      <c r="E2" s="91"/>
      <c r="F2" s="91"/>
      <c r="G2" s="91"/>
      <c r="H2" s="91"/>
      <c r="I2" s="91"/>
      <c r="J2" s="91"/>
    </row>
    <row r="4" spans="1:10" ht="12.75" customHeight="1">
      <c r="A4" s="83" t="s">
        <v>177</v>
      </c>
      <c r="B4" s="79" t="s">
        <v>222</v>
      </c>
      <c r="C4" s="92"/>
      <c r="D4" s="92"/>
      <c r="E4" s="92"/>
      <c r="F4" s="92"/>
      <c r="G4" s="92"/>
      <c r="H4" s="92"/>
      <c r="I4" s="92"/>
      <c r="J4" s="92"/>
    </row>
    <row r="6" spans="1:10" ht="12.75" customHeight="1">
      <c r="A6" s="83" t="s">
        <v>179</v>
      </c>
      <c r="B6" s="79" t="s">
        <v>223</v>
      </c>
      <c r="C6" s="92"/>
      <c r="D6" s="92"/>
      <c r="E6" s="92"/>
      <c r="F6" s="92"/>
      <c r="G6" s="92"/>
      <c r="H6" s="92"/>
      <c r="I6" s="92"/>
      <c r="J6" s="92"/>
    </row>
    <row r="8" spans="1:10" ht="12.75" customHeight="1">
      <c r="A8" s="83" t="s">
        <v>189</v>
      </c>
      <c r="B8" s="79" t="s">
        <v>224</v>
      </c>
      <c r="C8" s="92"/>
      <c r="D8" s="92"/>
      <c r="E8" s="92"/>
      <c r="F8" s="92"/>
      <c r="G8" s="92"/>
      <c r="H8" s="92"/>
      <c r="I8" s="92"/>
      <c r="J8" s="92"/>
    </row>
    <row r="10" spans="1:10" ht="12.75" customHeight="1">
      <c r="A10" s="83" t="s">
        <v>191</v>
      </c>
      <c r="B10" s="79" t="s">
        <v>225</v>
      </c>
      <c r="C10" s="93"/>
      <c r="D10" s="93"/>
      <c r="E10" s="93"/>
      <c r="F10" s="93"/>
      <c r="G10" s="93"/>
      <c r="H10" s="93"/>
      <c r="I10" s="93"/>
      <c r="J10" s="93"/>
    </row>
    <row r="12" spans="1:10" ht="12.75" customHeight="1">
      <c r="A12" s="83" t="s">
        <v>181</v>
      </c>
      <c r="B12" s="79" t="s">
        <v>226</v>
      </c>
      <c r="C12" s="92"/>
      <c r="D12" s="92"/>
      <c r="E12" s="92"/>
      <c r="F12" s="92"/>
      <c r="G12" s="92"/>
      <c r="H12" s="92"/>
      <c r="I12" s="92"/>
      <c r="J12" s="92"/>
    </row>
    <row r="14" spans="1:10" ht="12.75" customHeight="1">
      <c r="A14" s="83" t="s">
        <v>193</v>
      </c>
      <c r="B14" s="79" t="s">
        <v>227</v>
      </c>
      <c r="C14" s="92"/>
      <c r="D14" s="92"/>
      <c r="E14" s="92"/>
      <c r="F14" s="92"/>
      <c r="G14" s="92"/>
      <c r="H14" s="92"/>
      <c r="I14" s="92"/>
      <c r="J14" s="92"/>
    </row>
    <row r="16" spans="1:10" ht="12.75" customHeight="1">
      <c r="A16" s="83" t="s">
        <v>195</v>
      </c>
      <c r="B16" s="79" t="s">
        <v>228</v>
      </c>
      <c r="C16" s="92"/>
      <c r="D16" s="92"/>
      <c r="E16" s="92"/>
      <c r="F16" s="92"/>
      <c r="G16" s="92"/>
      <c r="H16" s="92"/>
      <c r="I16" s="92"/>
      <c r="J16" s="92"/>
    </row>
    <row r="18" spans="1:10" ht="12.75" customHeight="1">
      <c r="A18" s="83" t="s">
        <v>197</v>
      </c>
      <c r="B18" s="79" t="s">
        <v>229</v>
      </c>
      <c r="C18" s="94"/>
      <c r="D18" s="94"/>
      <c r="E18" s="94"/>
      <c r="F18" s="94"/>
      <c r="G18" s="94"/>
      <c r="H18" s="94"/>
      <c r="I18" s="94"/>
      <c r="J18" s="94"/>
    </row>
    <row r="20" spans="1:10" ht="12.75" customHeight="1">
      <c r="A20" s="83" t="s">
        <v>230</v>
      </c>
      <c r="B20" s="79" t="s">
        <v>231</v>
      </c>
      <c r="C20" s="94"/>
      <c r="D20" s="94"/>
      <c r="E20" s="94"/>
      <c r="F20" s="94"/>
      <c r="G20" s="94"/>
      <c r="H20" s="94"/>
      <c r="I20" s="94"/>
      <c r="J20" s="94"/>
    </row>
    <row r="22" spans="1:10" ht="12.75" customHeight="1">
      <c r="A22" s="83" t="s">
        <v>183</v>
      </c>
      <c r="B22" s="79" t="s">
        <v>232</v>
      </c>
      <c r="C22" s="94"/>
      <c r="D22" s="94"/>
      <c r="E22" s="94"/>
      <c r="F22" s="94"/>
      <c r="G22" s="94"/>
      <c r="H22" s="94"/>
      <c r="I22" s="94"/>
      <c r="J22" s="94"/>
    </row>
    <row r="24" spans="1:10" ht="12.75" customHeight="1">
      <c r="A24" s="83" t="s">
        <v>185</v>
      </c>
      <c r="B24" s="79" t="s">
        <v>233</v>
      </c>
      <c r="C24" s="92"/>
      <c r="D24" s="92"/>
      <c r="E24" s="92"/>
      <c r="F24" s="92"/>
      <c r="G24" s="92"/>
      <c r="H24" s="92"/>
      <c r="I24" s="92"/>
      <c r="J24" s="92"/>
    </row>
    <row r="28" spans="1:10" ht="60.0" customHeight="1">
      <c r="A28" s="83" t="s">
        <v>187</v>
      </c>
      <c r="B28" s="79" t="s">
        <v>234</v>
      </c>
      <c r="C28" s="92"/>
      <c r="D28" s="92"/>
      <c r="E28" s="92"/>
      <c r="F28" s="92"/>
      <c r="G28" s="92"/>
      <c r="H28" s="92"/>
      <c r="I28" s="92"/>
      <c r="J28" s="9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11.4257812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95" t="s">
        <v>235</v>
      </c>
      <c r="C2" s="95"/>
      <c r="D2" s="95"/>
      <c r="E2" s="95"/>
      <c r="F2" s="95"/>
    </row>
    <row r="4" spans="2:6" ht="12.75" customHeight="1">
      <c r="B4" s="96" t="s">
        <v>236</v>
      </c>
      <c r="C4" s="96" t="s">
        <v>94</v>
      </c>
      <c r="D4" s="96" t="s">
        <v>237</v>
      </c>
      <c r="E4" s="96" t="s">
        <v>238</v>
      </c>
      <c r="F4" s="96" t="s">
        <v>239</v>
      </c>
    </row>
    <row r="6" spans="2:6" ht="12.75" customHeight="1">
      <c r="B6" s="97"/>
      <c r="C6" s="98"/>
      <c r="D6" s="99"/>
      <c r="E6" s="100"/>
      <c r="F6" s="101">
        <f>IF(AND(E6= "",D6= ""), "", ROUND(ROUND(E6, 2) * ROUND(D6, 3), 2))</f>
        <v>0</v>
      </c>
    </row>
    <row r="8" spans="2:6" ht="12.75" customHeight="1">
      <c r="B8" s="97"/>
      <c r="C8" s="98"/>
      <c r="D8" s="99"/>
      <c r="E8" s="100"/>
      <c r="F8" s="101">
        <f>IF(AND(E8= "",D8= ""), "", ROUND(ROUND(E8, 2) * ROUND(D8, 3), 2))</f>
        <v>0</v>
      </c>
    </row>
    <row r="10" spans="2:6" ht="12.75" customHeight="1">
      <c r="B10" s="97"/>
      <c r="C10" s="98"/>
      <c r="D10" s="99"/>
      <c r="E10" s="100"/>
      <c r="F10" s="101">
        <f>IF(AND(E10= "",D10= ""), "", ROUND(ROUND(E10, 2) * ROUND(D10, 3), 2))</f>
        <v>0</v>
      </c>
    </row>
    <row r="12" spans="2:6" ht="12.75" customHeight="1">
      <c r="B12" s="97"/>
      <c r="C12" s="98"/>
      <c r="D12" s="99"/>
      <c r="E12" s="100"/>
      <c r="F12" s="101">
        <f>IF(AND(E12= "",D12= ""), "", ROUND(ROUND(E12, 2) * ROUND(D12, 3), 2))</f>
        <v>0</v>
      </c>
    </row>
    <row r="14" spans="2:6" ht="12.75" customHeight="1">
      <c r="B14" s="97"/>
      <c r="C14" s="98"/>
      <c r="D14" s="99"/>
      <c r="E14" s="100"/>
      <c r="F14" s="101">
        <f>IF(AND(E14= "",D14= ""), "", ROUND(ROUND(E14, 2) * ROUND(D14, 3), 2))</f>
        <v>0</v>
      </c>
    </row>
    <row r="16" spans="2:6" ht="12.75" customHeight="1">
      <c r="B16" s="97"/>
      <c r="C16" s="98"/>
      <c r="D16" s="99"/>
      <c r="E16" s="100"/>
      <c r="F16" s="101">
        <f>IF(AND(E16= "",D16= ""), "", ROUND(ROUND(E16, 2) * ROUND(D16, 3), 2))</f>
        <v>0</v>
      </c>
    </row>
    <row r="18" spans="2:6" ht="12.75" customHeight="1">
      <c r="B18" s="97"/>
      <c r="C18" s="98"/>
      <c r="D18" s="99"/>
      <c r="E18" s="100"/>
      <c r="F18" s="101">
        <f>IF(AND(E18= "",D18= ""), "", ROUND(ROUND(E18, 2) * ROUND(D18, 3), 2))</f>
        <v>0</v>
      </c>
    </row>
    <row r="20" spans="2:6" ht="12.75" customHeight="1">
      <c r="B20" s="97"/>
      <c r="C20" s="98"/>
      <c r="D20" s="99"/>
      <c r="E20" s="100"/>
      <c r="F20" s="101">
        <f>IF(AND(E20= "",D20= ""), "", ROUND(ROUND(E20, 2) * ROUND(D20, 3), 2))</f>
        <v>0</v>
      </c>
    </row>
    <row r="22" spans="2:6" ht="12.75" customHeight="1">
      <c r="B22" s="97"/>
      <c r="C22" s="98"/>
      <c r="D22" s="99"/>
      <c r="E22" s="100"/>
      <c r="F22" s="101">
        <f>IF(AND(E22= "",D22= ""), "", ROUND(ROUND(E22, 2) * ROUND(D22, 3), 2))</f>
        <v>0</v>
      </c>
    </row>
    <row r="24" spans="2:6" ht="12.75" customHeight="1">
      <c r="B24" s="97"/>
      <c r="C24" s="98"/>
      <c r="D24" s="99"/>
      <c r="E24" s="100"/>
      <c r="F24" s="101">
        <f>IF(AND(E24= "",D24= ""), "", ROUND(ROUND(E24, 2) * ROUND(D24, 3), 2))</f>
        <v>0</v>
      </c>
    </row>
    <row r="26" spans="2:6" ht="12.75" customHeight="1">
      <c r="B26" s="97"/>
      <c r="C26" s="98"/>
      <c r="D26" s="99"/>
      <c r="E26" s="100"/>
      <c r="F26" s="101">
        <f>IF(AND(E26= "",D26= ""), "", ROUND(ROUND(E26, 2) * ROUND(D26, 3), 2))</f>
        <v>0</v>
      </c>
    </row>
    <row r="28" spans="2:6" ht="12.75" customHeight="1">
      <c r="B28" s="97"/>
      <c r="C28" s="98"/>
      <c r="D28" s="99"/>
      <c r="E28" s="100"/>
      <c r="F28" s="101">
        <f>IF(AND(E28= "",D28= ""), "", ROUND(ROUND(E28, 2) * ROUND(D28, 3), 2))</f>
        <v>0</v>
      </c>
    </row>
    <row r="30" spans="2:6" ht="12.75" customHeight="1">
      <c r="B30" s="97"/>
      <c r="C30" s="98"/>
      <c r="D30" s="99"/>
      <c r="E30" s="100"/>
      <c r="F30" s="101">
        <f>IF(AND(E30= "",D30= ""), "", ROUND(ROUND(E30, 2) * ROUND(D30, 3), 2))</f>
        <v>0</v>
      </c>
    </row>
    <row r="32" spans="2:6" ht="12.75" customHeight="1">
      <c r="B32" s="97"/>
      <c r="C32" s="98"/>
      <c r="D32" s="99"/>
      <c r="E32" s="100"/>
      <c r="F32" s="101">
        <f>IF(AND(E32= "",D32= ""), "", ROUND(ROUND(E32, 2) * ROUND(D32, 3), 2))</f>
        <v>0</v>
      </c>
    </row>
    <row r="34" spans="2:6" ht="12.75" customHeight="1">
      <c r="B34" s="97"/>
      <c r="C34" s="98"/>
      <c r="D34" s="99"/>
      <c r="E34" s="100"/>
      <c r="F34" s="101">
        <f>IF(AND(E34= "",D34= ""), "", ROUND(ROUND(E34, 2) * ROUND(D34, 3), 2))</f>
        <v>0</v>
      </c>
    </row>
    <row r="36" spans="2:6" ht="12.75" customHeight="1">
      <c r="B36" s="97"/>
      <c r="C36" s="98"/>
      <c r="D36" s="99"/>
      <c r="E36" s="100"/>
      <c r="F36" s="101">
        <f>IF(AND(E36= "",D36= ""), "", ROUND(ROUND(E36, 2) * ROUND(D36, 3), 2))</f>
        <v>0</v>
      </c>
    </row>
    <row r="38" spans="2:6" ht="12.75" customHeight="1">
      <c r="B38" s="97"/>
      <c r="C38" s="98"/>
      <c r="D38" s="99"/>
      <c r="E38" s="100"/>
      <c r="F38" s="101">
        <f>IF(AND(E38= "",D38= ""), "", ROUND(ROUND(E38, 2) * ROUND(D38, 3), 2))</f>
        <v>0</v>
      </c>
    </row>
    <row r="40" spans="2:6" ht="12.75" customHeight="1">
      <c r="B40" s="97"/>
      <c r="C40" s="98"/>
      <c r="D40" s="99"/>
      <c r="E40" s="100"/>
      <c r="F40" s="101">
        <f>IF(AND(E40= "",D40= ""), "", ROUND(ROUND(E40, 2) * ROUND(D40, 3), 2))</f>
        <v>0</v>
      </c>
    </row>
    <row r="42" spans="2:6" ht="12.75" customHeight="1">
      <c r="B42" s="97"/>
      <c r="C42" s="98"/>
      <c r="D42" s="99"/>
      <c r="E42" s="100"/>
      <c r="F42" s="101">
        <f>IF(AND(E42= "",D42= ""), "", ROUND(ROUND(E42, 2) * ROUND(D42, 3), 2))</f>
        <v>0</v>
      </c>
    </row>
    <row r="44" spans="2:6" ht="12.75" customHeight="1">
      <c r="B44" s="97"/>
      <c r="C44" s="98"/>
      <c r="D44" s="99"/>
      <c r="E44" s="100"/>
      <c r="F44" s="101">
        <f>IF(AND(E44= "",D44= ""), "", ROUND(ROUND(E44, 2) * ROUND(D44, 3), 2))</f>
        <v>0</v>
      </c>
    </row>
    <row r="46" spans="2:6" ht="12.75" customHeight="1">
      <c r="B46" s="97"/>
      <c r="C46" s="98"/>
      <c r="D46" s="99"/>
      <c r="E46" s="100"/>
      <c r="F46" s="101">
        <f>IF(AND(E46= "",D46= ""), "", ROUND(ROUND(E46, 2) * ROUND(D46, 3), 2))</f>
        <v>0</v>
      </c>
    </row>
    <row r="48" spans="2:6" ht="12.75" customHeight="1">
      <c r="B48" s="97"/>
      <c r="C48" s="98"/>
      <c r="D48" s="99"/>
      <c r="E48" s="100"/>
      <c r="F48" s="101">
        <f>IF(AND(E48= "",D48= ""), "", ROUND(ROUND(E48, 2) * ROUND(D48, 3), 2))</f>
        <v>0</v>
      </c>
    </row>
    <row r="50" spans="2:6" ht="12.75" customHeight="1">
      <c r="B50" s="97"/>
      <c r="C50" s="98"/>
      <c r="D50" s="99"/>
      <c r="E50" s="100"/>
      <c r="F50" s="101">
        <f>IF(AND(E50= "",D50= ""), "", ROUND(ROUND(E50, 2) * ROUND(D50, 3), 2))</f>
        <v>0</v>
      </c>
    </row>
    <row r="52" spans="2:6" ht="12.75" customHeight="1">
      <c r="B52" s="97"/>
      <c r="C52" s="98"/>
      <c r="D52" s="99"/>
      <c r="E52" s="100"/>
      <c r="F52" s="101">
        <f>IF(AND(E52= "",D52= ""), "", ROUND(ROUND(E52, 2) * ROUND(D52, 3), 2))</f>
        <v>0</v>
      </c>
    </row>
    <row r="54" spans="2:6" ht="12.75" customHeight="1">
      <c r="B54" s="97"/>
      <c r="C54" s="98"/>
      <c r="D54" s="99"/>
      <c r="E54" s="100"/>
      <c r="F54" s="101">
        <f>IF(AND(E54= "",D54= ""), "", ROUND(ROUND(E54, 2) * ROUND(D54, 3), 2))</f>
        <v>0</v>
      </c>
    </row>
  </sheetData>
  <sheetProtection password="E95E" sheet="1" objects="1" selectLockedCells="1"/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2025-07-22T09:01:49Z</dcterms:created>
  <dcterms:modified xsi:type="dcterms:W3CDTF">2025-07-22T09:01:49Z</dcterms:modified>
</cp:coreProperties>
</file>